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3930"/>
  <workbookPr dateCompatibility="0" filterPrivacy="1" codeName="ThisWorkbook"/>
  <xr:revisionPtr revIDLastSave="0" documentId="8_{AF341EF9-1920-4611-ADE5-70AC59BCAA2A}" xr6:coauthVersionLast="46" xr6:coauthVersionMax="46" xr10:uidLastSave="{00000000-0000-0000-0000-000000000000}"/>
  <bookViews>
    <workbookView xWindow="-120" yWindow="-120" windowWidth="20730" windowHeight="11160" xr2:uid="{00000000-000D-0000-FFFF-FFFF00000000}"/>
  </bookViews>
  <sheets>
    <sheet name="ProjectSchedule" sheetId="11" r:id="rId1"/>
    <sheet name="About" sheetId="12" r:id="rId2"/>
  </sheets>
  <definedNames>
    <definedName name="Display_Week">ProjectSchedule!$E$2</definedName>
    <definedName name="_xlnm.Print_Titles" localSheetId="0">ProjectSchedule!$2:$4</definedName>
    <definedName name="Project_Start">ProjectSchedule!$E$1</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8" calcCompleted="0"/>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E28" i="11" l="1"/>
  <c r="F27" i="11"/>
  <c r="F25" i="11"/>
  <c r="E25" i="11"/>
  <c r="F24" i="11"/>
  <c r="E24" i="11"/>
  <c r="F22" i="11"/>
  <c r="E22" i="11"/>
  <c r="E23" i="11"/>
  <c r="F19" i="11"/>
  <c r="E19" i="11"/>
  <c r="F23" i="11"/>
  <c r="E18" i="11"/>
  <c r="F18" i="11" s="1"/>
  <c r="F17" i="11"/>
  <c r="E12" i="11"/>
  <c r="F11" i="11"/>
  <c r="E10" i="11"/>
  <c r="E11" i="11"/>
  <c r="F10" i="11"/>
  <c r="F9" i="11"/>
  <c r="F34" i="11"/>
  <c r="E34" i="11"/>
  <c r="F36" i="11"/>
  <c r="E36" i="11"/>
  <c r="F38" i="11"/>
  <c r="E38" i="11"/>
  <c r="F37" i="11"/>
  <c r="E37" i="11"/>
  <c r="F15" i="11"/>
  <c r="E32" i="11"/>
  <c r="F32" i="11" s="1"/>
  <c r="F31" i="11"/>
  <c r="E31" i="11"/>
  <c r="E27" i="11"/>
  <c r="E17" i="11"/>
  <c r="E15" i="11"/>
  <c r="E14" i="11"/>
  <c r="F14" i="11"/>
  <c r="F13" i="11"/>
  <c r="E13" i="11"/>
  <c r="F12" i="11"/>
  <c r="E9" i="11"/>
  <c r="F7" i="11"/>
  <c r="E7" i="11"/>
  <c r="F6" i="11"/>
  <c r="E6" i="11"/>
  <c r="H5" i="11"/>
  <c r="E29" i="11" l="1"/>
  <c r="F28" i="11"/>
  <c r="H28" i="11"/>
  <c r="I3" i="11"/>
  <c r="H40" i="11"/>
  <c r="H39" i="11"/>
  <c r="H38" i="11"/>
  <c r="H37" i="11"/>
  <c r="H33" i="11"/>
  <c r="H26" i="11"/>
  <c r="H16" i="11"/>
  <c r="H8" i="11"/>
  <c r="F29" i="11" l="1"/>
  <c r="H27" i="11"/>
  <c r="H9" i="11"/>
  <c r="I4" i="11"/>
  <c r="E20" i="11" l="1"/>
  <c r="H32" i="11"/>
  <c r="H10" i="11"/>
  <c r="E30" i="11"/>
  <c r="F30" i="11" s="1"/>
  <c r="H29" i="11"/>
  <c r="H17" i="11"/>
  <c r="J3" i="11"/>
  <c r="K3" i="11" s="1"/>
  <c r="L3" i="11" s="1"/>
  <c r="M3" i="11" s="1"/>
  <c r="N3" i="11" s="1"/>
  <c r="O3" i="11" s="1"/>
  <c r="P3" i="11" s="1"/>
  <c r="I2" i="11"/>
  <c r="E21" i="11" l="1"/>
  <c r="F20" i="11"/>
  <c r="H30" i="11"/>
  <c r="H18" i="11"/>
  <c r="H11" i="11"/>
  <c r="P2" i="11"/>
  <c r="Q3" i="11"/>
  <c r="R3" i="11" s="1"/>
  <c r="S3" i="11" s="1"/>
  <c r="T3" i="11" s="1"/>
  <c r="U3" i="11" s="1"/>
  <c r="V3" i="11" s="1"/>
  <c r="W3" i="11" s="1"/>
  <c r="J4" i="11"/>
  <c r="F21" i="11" l="1"/>
  <c r="H20" i="11"/>
  <c r="H19" i="11"/>
  <c r="W2" i="11"/>
  <c r="X3" i="11"/>
  <c r="Y3" i="11" s="1"/>
  <c r="Z3" i="11" s="1"/>
  <c r="AA3" i="11" s="1"/>
  <c r="AB3" i="11" s="1"/>
  <c r="AC3" i="11" s="1"/>
  <c r="AD3" i="11" s="1"/>
  <c r="K4" i="11"/>
  <c r="AE3" i="11" l="1"/>
  <c r="AF3" i="11" s="1"/>
  <c r="AG3" i="11" s="1"/>
  <c r="AH3" i="11" s="1"/>
  <c r="AI3" i="11" s="1"/>
  <c r="AJ3" i="11" s="1"/>
  <c r="AD2" i="11"/>
  <c r="L4" i="11"/>
  <c r="AK3" i="11" l="1"/>
  <c r="AL3" i="11" s="1"/>
  <c r="AM3" i="11" s="1"/>
  <c r="AN3" i="11" s="1"/>
  <c r="AO3" i="11" s="1"/>
  <c r="AP3" i="11" s="1"/>
  <c r="AQ3" i="11" s="1"/>
  <c r="M4" i="11"/>
  <c r="AR3" i="11" l="1"/>
  <c r="AS3" i="11" s="1"/>
  <c r="AK2" i="11"/>
  <c r="N4" i="11"/>
  <c r="AT3" i="11" l="1"/>
  <c r="AS4" i="11"/>
  <c r="AR2" i="11"/>
  <c r="O4" i="11"/>
  <c r="AU3" i="11" l="1"/>
  <c r="AT4" i="11"/>
  <c r="AV3" i="11" l="1"/>
  <c r="AU4" i="11"/>
  <c r="P4" i="11"/>
  <c r="Q4" i="11"/>
  <c r="AW3" i="11" l="1"/>
  <c r="AV4" i="11"/>
  <c r="R4" i="11"/>
  <c r="AX3" i="11" l="1"/>
  <c r="AY3" i="11" s="1"/>
  <c r="AW4" i="11"/>
  <c r="S4" i="11"/>
  <c r="AY4" i="11" l="1"/>
  <c r="AZ3" i="11"/>
  <c r="AY2" i="11"/>
  <c r="AX4" i="11"/>
  <c r="T4" i="11"/>
  <c r="BA3" i="11" l="1"/>
  <c r="AZ4" i="11"/>
  <c r="U4" i="11"/>
  <c r="BA4" i="11" l="1"/>
  <c r="BB3" i="11"/>
  <c r="V4" i="11"/>
  <c r="BB4" i="11" l="1"/>
  <c r="BC3" i="11"/>
  <c r="W4" i="11"/>
  <c r="BC4" i="11" l="1"/>
  <c r="BD3" i="11"/>
  <c r="X4" i="11"/>
  <c r="BE3" i="11" l="1"/>
  <c r="BD4" i="11"/>
  <c r="Y4" i="11"/>
  <c r="BE4" i="11" l="1"/>
  <c r="BF3" i="11"/>
  <c r="Z4" i="11"/>
  <c r="BF4" i="11" l="1"/>
  <c r="BG3" i="11"/>
  <c r="BF2" i="11"/>
  <c r="AA4" i="11"/>
  <c r="BG4" i="11" l="1"/>
  <c r="BH3" i="11"/>
  <c r="AB4" i="11"/>
  <c r="BI3" i="11" l="1"/>
  <c r="BH4" i="11"/>
  <c r="AC4" i="11"/>
  <c r="BJ3" i="11" l="1"/>
  <c r="BI4" i="11"/>
  <c r="AD4" i="11"/>
  <c r="BK3" i="11" l="1"/>
  <c r="BJ4" i="11"/>
  <c r="AE4" i="11"/>
  <c r="BL3" i="11" l="1"/>
  <c r="BK4" i="11"/>
  <c r="AF4" i="11"/>
  <c r="BL4" i="11" l="1"/>
  <c r="AG4" i="11"/>
  <c r="AH4" i="11" l="1"/>
  <c r="AI4" i="11" l="1"/>
  <c r="AJ4" i="11" l="1"/>
  <c r="AK4" i="11" l="1"/>
  <c r="AL4" i="11" l="1"/>
  <c r="AM4" i="11" l="1"/>
  <c r="AN4" i="11" l="1"/>
  <c r="AO4" i="11" l="1"/>
  <c r="AP4" i="11" l="1"/>
  <c r="AQ4" i="11" l="1"/>
  <c r="AR4" i="11" l="1"/>
</calcChain>
</file>

<file path=xl/sharedStrings.xml><?xml version="1.0" encoding="utf-8"?>
<sst xmlns="http://purl.oclc.org/ooxml/spreadsheetml/main" count="99" uniqueCount="79">
  <si>
    <t>Enter the name of the Project Lead in cell B3. Enter the Project Start date in cell E3. Pooject Start: label is in cell C3.</t>
  </si>
  <si>
    <t>KIUA</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</si>
  <si>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</si>
  <si>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</si>
  <si>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</si>
  <si>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</si>
  <si>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</si>
  <si>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</si>
  <si>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ASSIGNED
TO</t>
  </si>
  <si>
    <t>PROGRESS</t>
  </si>
  <si>
    <t>START</t>
  </si>
  <si>
    <t>END</t>
  </si>
  <si>
    <t>DAYS</t>
  </si>
  <si>
    <t xml:space="preserve">Do not delete this row. This row is hidden to preserve a formula that is used to highlight the curren day within the project schedule. </t>
  </si>
  <si>
    <t>Estudo e escolha de propostas</t>
  </si>
  <si>
    <t>Todos</t>
  </si>
  <si>
    <t>Estudo dos conceitos iniciais do projeto</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</si>
  <si>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</si>
  <si>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Módulo Kafka</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</si>
  <si>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</si>
  <si>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Investigação sobre o Apache Kafka, e suas APIs</t>
  </si>
  <si>
    <t>João Gameiro, Pedro Abreu</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</si>
  <si>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</si>
  <si>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Interligação e criação de uma aplicação exemplo com consumidores e produtores kafka</t>
  </si>
  <si>
    <t>João Gameiro</t>
  </si>
  <si>
    <t>Estudo e tentativa de implementação de um kafka broker numa máquina virtual</t>
  </si>
  <si>
    <t>Pedro Abreu</t>
  </si>
  <si>
    <t>Implementação do esboço inicial do módulo kafka</t>
  </si>
  <si>
    <t>Estudo para optimizações e preparação de módulo para o protótipo do sistema</t>
  </si>
  <si>
    <t>Interligação com outros módulos do sistema</t>
  </si>
  <si>
    <t xml:space="preserve"> Implementar das mudanças necessárias no kafka para construir a o protótipo</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</si>
  <si>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</si>
  <si>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Base de Dados &amp; APIs</t>
  </si>
  <si>
    <t>Estudar conceitos e tecnologias (InfluxDB) para implementar base de dados</t>
  </si>
  <si>
    <t>Gabriel Ribeiro, Marco Ramos, Miguel Nogueira</t>
  </si>
  <si>
    <t>Estudo e tentativa de implementação de uma base de dados exemplificativa</t>
  </si>
  <si>
    <t>Gabriel Ribeiro, Marco Ramos</t>
  </si>
  <si>
    <t>Estudar APIs e sistema SCOM para recolha de KPIs</t>
  </si>
  <si>
    <t>Alexandre Oliveira</t>
  </si>
  <si>
    <t>Implementação beta da base de dados</t>
  </si>
  <si>
    <t>Discussão e definição dos métodos das APIs</t>
  </si>
  <si>
    <t>Interligar os componetes com os outros módulos do sistema</t>
  </si>
  <si>
    <t>Gabriel Ribeiro, Marco Ramos, Alexandre Oliveira</t>
  </si>
  <si>
    <t xml:space="preserve">Teste e correção de erros </t>
  </si>
  <si>
    <t>Estudo de otimizações na base de dados e outros modulos para o protótipo</t>
  </si>
  <si>
    <t>Implementação de otimizações na base de dados e nas APIs</t>
  </si>
  <si>
    <t>Sample phase title block</t>
  </si>
  <si>
    <t>Frontend</t>
  </si>
  <si>
    <t>Estudo de ideias para uma página de consumo de dados (Layout, tecnologias, ...)</t>
  </si>
  <si>
    <t>Miguel Nogueira</t>
  </si>
  <si>
    <t>Esboço da página web consumo</t>
  </si>
  <si>
    <t>Estudo da interligação da página com outros componentes</t>
  </si>
  <si>
    <t>Estudo de melhorias e otimizações para construir o protótipo</t>
  </si>
  <si>
    <t>Miguel Nogueira, Alexandre Oliveira</t>
  </si>
  <si>
    <t>Implementar otimizações nos módulos</t>
  </si>
  <si>
    <t>Ferramentas Adicionais</t>
  </si>
  <si>
    <t>Estudo de máquinas virtuais na Azure para implementação do Módulo Kafka</t>
  </si>
  <si>
    <t>Backoffice</t>
  </si>
  <si>
    <t>Estudo de melhoria nos módulos, desenho e estrutura para o backoffice</t>
  </si>
  <si>
    <t>Implementação do backoffice</t>
  </si>
  <si>
    <t>Revisão final e correção de erros do sistema</t>
  </si>
  <si>
    <t>This is an empty row</t>
  </si>
  <si>
    <t>This row marks the end of the Project Schedule. DO NOT enter anything in this row. 
Insert new rows ABOVE this one to continue building out your Project Schedule.</t>
  </si>
  <si>
    <t>Insert new rows ABOVE this one</t>
  </si>
  <si>
    <t>SIMPLE GANTT CHART by Vertex42.com</t>
  </si>
  <si>
    <t>https://www.vertex42.com/ExcelTemplates/simple-gantt-chart.html</t>
  </si>
  <si>
    <t>About This Template</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</si>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</sst>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m/d/yy;@"/>
    <numFmt numFmtId="165" formatCode="ddd\,\ m/d/yyyy"/>
    <numFmt numFmtId="166" formatCode="mmm\ d\,\ yyyy"/>
    <numFmt numFmtId="167" formatCode="d"/>
    <numFmt numFmtId="168" formatCode="d/m/yyyy;@"/>
  </numFmts>
  <fonts count="26">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color rgb="FFFFFFFF"/>
      <name val="Calibri"/>
      <family val="2"/>
      <scheme val="minor"/>
    </font>
    <font>
      <b/>
      <sz val="9"/>
      <name val="Calibri"/>
      <family val="2"/>
      <scheme val="minor"/>
    </font>
    <font>
      <b/>
      <sz val="8"/>
      <color theme="0"/>
      <name val="Calibri"/>
      <family val="2"/>
      <scheme val="minor"/>
    </font>
    <font>
      <b/>
      <sz val="22"/>
      <color rgb="FF012971"/>
      <name val="Calibri"/>
      <family val="2"/>
      <scheme val="major"/>
    </font>
    <font>
      <sz val="14"/>
      <color rgb="FF427FC2"/>
      <name val="Calibri"/>
      <family val="2"/>
      <scheme val="minor"/>
    </font>
    <font>
      <b/>
      <sz val="11"/>
      <color rgb="FF000000"/>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12971"/>
        <bgColor indexed="64"/>
      </patternFill>
    </fill>
    <fill>
      <patternFill patternType="solid">
        <fgColor rgb="FF8EA9DB"/>
        <bgColor indexed="64"/>
      </patternFill>
    </fill>
    <fill>
      <patternFill patternType="solid">
        <fgColor rgb="FFF4B084"/>
        <bgColor indexed="64"/>
      </patternFill>
    </fill>
    <fill>
      <patternFill patternType="solid">
        <fgColor rgb="FFF8CBAD"/>
        <bgColor indexed="64"/>
      </patternFill>
    </fill>
    <fill>
      <patternFill patternType="solid">
        <fgColor rgb="FFF2F2F2"/>
        <bgColor indexed="64"/>
      </patternFill>
    </fill>
  </fills>
  <borders count="11">
    <border>
      <start/>
      <end/>
      <top/>
      <bottom/>
      <diagonal/>
    </border>
    <border>
      <start/>
      <end/>
      <top style="thin">
        <color theme="0" tint="-0.34998626667073579"/>
      </top>
      <bottom/>
      <diagonal/>
    </border>
    <border>
      <start/>
      <end/>
      <top style="medium">
        <color theme="0" tint="-0.14996795556505021"/>
      </top>
      <bottom style="medium">
        <color theme="0" tint="-0.14996795556505021"/>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top style="thin">
        <color theme="0" tint="-0.34998626667073579"/>
      </top>
      <bottom/>
      <diagonal/>
    </border>
    <border>
      <start/>
      <end style="thin">
        <color theme="0" tint="-0.34998626667073579"/>
      </end>
      <top style="thin">
        <color theme="0" tint="-0.34998626667073579"/>
      </top>
      <bottom/>
      <diagonal/>
    </border>
    <border>
      <start style="thin">
        <color theme="0" tint="-0.34998626667073579"/>
      </start>
      <end/>
      <top/>
      <bottom/>
      <diagonal/>
    </border>
    <border>
      <start/>
      <end style="thin">
        <color theme="0" tint="-0.34998626667073579"/>
      </end>
      <top/>
      <bottom/>
      <diagonal/>
    </border>
    <border>
      <start style="thin">
        <color theme="0" tint="-0.34998626667073579"/>
      </start>
      <end style="thin">
        <color theme="0" tint="-0.34998626667073579"/>
      </end>
      <top/>
      <bottom style="medium">
        <color theme="0" tint="-0.14996795556505021"/>
      </bottom>
      <diagonal/>
    </border>
    <border>
      <start style="thin">
        <color theme="0" tint="-0.14993743705557422"/>
      </start>
      <end style="thin">
        <color theme="0" tint="-0.14993743705557422"/>
      </end>
      <top style="medium">
        <color theme="0" tint="-0.14996795556505021"/>
      </top>
      <bottom style="medium">
        <color theme="0" tint="-0.14996795556505021"/>
      </bottom>
      <diagonal/>
    </border>
    <border>
      <start/>
      <end/>
      <top/>
      <bottom style="thin">
        <color theme="0" tint="-0.34998626667073579"/>
      </bottom>
      <diagonal/>
    </border>
  </borders>
  <cellStyleXfs count="13">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43" fontId="8" fillId="0" borderId="3" applyFont="0" applyFill="0" applyAlignment="0" applyProtection="0"/>
    <xf numFmtId="0" fontId="10"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5" fontId="8" fillId="0" borderId="3">
      <alignment horizontal="center" vertical="center"/>
    </xf>
    <xf numFmtId="164" fontId="8" fillId="0" borderId="2" applyFill="0">
      <alignment horizontal="center" vertical="center"/>
    </xf>
    <xf numFmtId="0" fontId="8" fillId="0" borderId="2" applyFill="0">
      <alignment horizontal="center" vertical="center"/>
    </xf>
    <xf numFmtId="0" fontId="8" fillId="0" borderId="2" applyFill="0">
      <alignment horizontal="left" vertical="center" indent="2"/>
    </xf>
  </cellStyleXfs>
  <cellXfs count="106">
    <xf numFmtId="0" fontId="0" fillId="0" borderId="0" xfId="0"/>
    <xf numFmtId="0" fontId="1"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1" fillId="0" borderId="0" xfId="0" applyFont="1"/>
    <xf numFmtId="0" fontId="12" fillId="0" borderId="0" xfId="1" applyFont="1" applyAlignment="1" applyProtection="1"/>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8" borderId="2" xfId="0" applyFont="1" applyFill="1" applyBorder="1" applyAlignment="1">
      <alignment horizontal="left" vertical="center" indent="1"/>
    </xf>
    <xf numFmtId="9" fontId="4"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4" fillId="8" borderId="2" xfId="0" applyNumberFormat="1" applyFont="1" applyFill="1" applyBorder="1" applyAlignment="1">
      <alignment horizontal="center" vertical="center"/>
    </xf>
    <xf numFmtId="9" fontId="4" fillId="3" borderId="2" xfId="2" applyFont="1" applyFill="1" applyBorder="1" applyAlignment="1">
      <alignment horizontal="center" vertical="center"/>
    </xf>
    <xf numFmtId="0" fontId="5" fillId="9" borderId="2" xfId="0" applyFont="1" applyFill="1" applyBorder="1" applyAlignment="1">
      <alignment horizontal="left" vertical="center" indent="1"/>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0" fontId="5" fillId="6" borderId="2" xfId="0" applyFont="1" applyFill="1" applyBorder="1" applyAlignment="1">
      <alignment horizontal="left" vertical="center" indent="1"/>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2" xfId="0" applyFont="1" applyFill="1" applyBorder="1" applyAlignment="1">
      <alignment horizontal="center" vertical="center"/>
    </xf>
    <xf numFmtId="9" fontId="4" fillId="2" borderId="2" xfId="2" applyFont="1" applyFill="1" applyBorder="1" applyAlignment="1">
      <alignment horizontal="center" vertical="center"/>
    </xf>
    <xf numFmtId="164" fontId="3" fillId="2" borderId="2" xfId="0" applyNumberFormat="1" applyFont="1" applyFill="1" applyBorder="1" applyAlignment="1">
      <alignment horizontal="left"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0" fillId="0" borderId="0" xfId="0" applyAlignment="1">
      <alignment wrapText="1"/>
    </xf>
    <xf numFmtId="164" fontId="8" fillId="0" borderId="2" xfId="10">
      <alignment horizontal="center" vertical="center"/>
    </xf>
    <xf numFmtId="0" fontId="8" fillId="8" borderId="2" xfId="11" applyFill="1">
      <alignment horizontal="center" vertical="center"/>
    </xf>
    <xf numFmtId="0" fontId="8" fillId="3" borderId="2" xfId="11" applyFill="1">
      <alignment horizontal="center" vertical="center"/>
    </xf>
    <xf numFmtId="0" fontId="8" fillId="9" borderId="2" xfId="11" applyFill="1">
      <alignment horizontal="center" vertical="center"/>
    </xf>
    <xf numFmtId="0" fontId="8" fillId="4" borderId="2" xfId="11" applyFill="1">
      <alignment horizontal="center" vertical="center"/>
    </xf>
    <xf numFmtId="0" fontId="8" fillId="6" borderId="2" xfId="11" applyFill="1">
      <alignment horizontal="center" vertical="center"/>
    </xf>
    <xf numFmtId="0" fontId="8" fillId="11" borderId="2" xfId="11" applyFill="1">
      <alignment horizontal="center" vertical="center"/>
    </xf>
    <xf numFmtId="0" fontId="8" fillId="5" borderId="2" xfId="11" applyFill="1">
      <alignment horizontal="center" vertical="center"/>
    </xf>
    <xf numFmtId="0" fontId="8" fillId="10" borderId="2" xfId="11" applyFill="1">
      <alignment horizontal="center" vertical="center"/>
    </xf>
    <xf numFmtId="0" fontId="8" fillId="0" borderId="2" xfId="11">
      <alignment horizontal="center" vertical="center"/>
    </xf>
    <xf numFmtId="0" fontId="8" fillId="0" borderId="2" xfId="12">
      <alignment horizontal="left" vertical="center" indent="2"/>
    </xf>
    <xf numFmtId="0" fontId="8" fillId="3" borderId="2" xfId="12" applyFill="1" applyAlignment="1">
      <alignment horizontal="left" vertical="center" wrapText="1"/>
    </xf>
    <xf numFmtId="0" fontId="8" fillId="3" borderId="2" xfId="12" applyFill="1" applyAlignment="1">
      <alignment vertical="center" wrapText="1"/>
    </xf>
    <xf numFmtId="167" fontId="21" fillId="7" borderId="6" xfId="0" applyNumberFormat="1" applyFont="1" applyFill="1" applyBorder="1" applyAlignment="1">
      <alignment horizontal="center" vertical="center"/>
    </xf>
    <xf numFmtId="167" fontId="21" fillId="7" borderId="0" xfId="0" applyNumberFormat="1" applyFont="1" applyFill="1" applyAlignment="1">
      <alignment horizontal="center" vertical="center"/>
    </xf>
    <xf numFmtId="167" fontId="21" fillId="7" borderId="7" xfId="0" applyNumberFormat="1" applyFont="1" applyFill="1" applyBorder="1" applyAlignment="1">
      <alignment horizontal="center" vertical="center"/>
    </xf>
    <xf numFmtId="0" fontId="6" fillId="13" borderId="1" xfId="0" applyFont="1" applyFill="1" applyBorder="1" applyAlignment="1">
      <alignment horizontal="left" vertical="center" indent="1"/>
    </xf>
    <xf numFmtId="0" fontId="6" fillId="13" borderId="1" xfId="0" applyFont="1" applyFill="1" applyBorder="1" applyAlignment="1">
      <alignment horizontal="center" vertical="center" wrapText="1"/>
    </xf>
    <xf numFmtId="0" fontId="22" fillId="13" borderId="8" xfId="0" applyFont="1" applyFill="1" applyBorder="1" applyAlignment="1">
      <alignment horizontal="center" vertical="center" shrinkToFit="1"/>
    </xf>
    <xf numFmtId="0" fontId="23" fillId="0" borderId="0" xfId="5" applyFont="1" applyAlignment="1">
      <alignment horizontal="left"/>
    </xf>
    <xf numFmtId="0" fontId="24" fillId="0" borderId="0" xfId="6" applyFont="1"/>
    <xf numFmtId="168" fontId="8" fillId="3" borderId="2" xfId="10" applyNumberFormat="1" applyFill="1">
      <alignment horizontal="center" vertical="center"/>
    </xf>
    <xf numFmtId="168" fontId="0" fillId="9" borderId="2" xfId="0" applyNumberFormat="1" applyFill="1" applyBorder="1" applyAlignment="1">
      <alignment horizontal="center" vertical="center"/>
    </xf>
    <xf numFmtId="168" fontId="4" fillId="9" borderId="2" xfId="0" applyNumberFormat="1" applyFont="1" applyFill="1" applyBorder="1" applyAlignment="1">
      <alignment horizontal="center" vertical="center"/>
    </xf>
    <xf numFmtId="168" fontId="8" fillId="4" borderId="2" xfId="10" applyNumberFormat="1" applyFill="1">
      <alignment horizontal="center" vertical="center"/>
    </xf>
    <xf numFmtId="168" fontId="0" fillId="6" borderId="2" xfId="0" applyNumberFormat="1" applyFill="1" applyBorder="1" applyAlignment="1">
      <alignment horizontal="center" vertical="center"/>
    </xf>
    <xf numFmtId="168" fontId="4" fillId="6" borderId="2" xfId="0" applyNumberFormat="1" applyFont="1" applyFill="1" applyBorder="1" applyAlignment="1">
      <alignment horizontal="center" vertical="center"/>
    </xf>
    <xf numFmtId="168" fontId="8" fillId="11" borderId="2" xfId="10" applyNumberFormat="1" applyFill="1">
      <alignment horizontal="center" vertical="center"/>
    </xf>
    <xf numFmtId="168" fontId="0" fillId="5" borderId="2" xfId="0" applyNumberFormat="1" applyFill="1" applyBorder="1" applyAlignment="1">
      <alignment horizontal="center" vertical="center"/>
    </xf>
    <xf numFmtId="168" fontId="4" fillId="5" borderId="2" xfId="0" applyNumberFormat="1" applyFont="1" applyFill="1" applyBorder="1" applyAlignment="1">
      <alignment horizontal="center" vertical="center"/>
    </xf>
    <xf numFmtId="168" fontId="8" fillId="10" borderId="2" xfId="10" applyNumberFormat="1" applyFill="1">
      <alignment horizontal="center" vertical="center"/>
    </xf>
    <xf numFmtId="0" fontId="8" fillId="4" borderId="2" xfId="11" applyFill="1" applyAlignment="1">
      <alignment horizontal="left" vertical="center" wrapText="1"/>
    </xf>
    <xf numFmtId="0" fontId="8" fillId="4" borderId="2" xfId="12" applyFill="1" applyAlignment="1">
      <alignment horizontal="left" vertical="center" wrapText="1"/>
    </xf>
    <xf numFmtId="0" fontId="8" fillId="4" borderId="2" xfId="12" applyFill="1" applyAlignment="1">
      <alignment horizontal="left" vertical="top" wrapText="1"/>
    </xf>
    <xf numFmtId="0" fontId="8" fillId="4" borderId="2" xfId="11" applyFill="1" applyAlignment="1">
      <alignment horizontal="center" vertical="center" wrapText="1"/>
    </xf>
    <xf numFmtId="0" fontId="8" fillId="11" borderId="2" xfId="12" applyFill="1" applyAlignment="1">
      <alignment horizontal="left" vertical="center" wrapText="1"/>
    </xf>
    <xf numFmtId="0" fontId="8" fillId="11" borderId="2" xfId="11" applyFill="1" applyAlignment="1">
      <alignment horizontal="center" vertical="center" wrapText="1"/>
    </xf>
    <xf numFmtId="0" fontId="8" fillId="10" borderId="2" xfId="12" applyFill="1" applyAlignment="1">
      <alignment horizontal="left" vertical="center" wrapText="1"/>
    </xf>
    <xf numFmtId="0" fontId="8" fillId="11" borderId="2" xfId="12" applyFill="1" applyAlignment="1">
      <alignment horizontal="left" vertical="top" wrapText="1"/>
    </xf>
    <xf numFmtId="0" fontId="25" fillId="14" borderId="2" xfId="12" applyFont="1" applyFill="1" applyAlignment="1">
      <alignment horizontal="left" vertical="center" wrapText="1"/>
    </xf>
    <xf numFmtId="0" fontId="25" fillId="14" borderId="2" xfId="11" applyFont="1" applyFill="1">
      <alignment horizontal="center" vertical="center"/>
    </xf>
    <xf numFmtId="9" fontId="25" fillId="14" borderId="2" xfId="2" applyFont="1" applyFill="1" applyBorder="1" applyAlignment="1">
      <alignment horizontal="center" vertical="center"/>
    </xf>
    <xf numFmtId="168" fontId="25" fillId="14" borderId="2" xfId="10" applyNumberFormat="1" applyFont="1" applyFill="1">
      <alignment horizontal="center" vertical="center"/>
    </xf>
    <xf numFmtId="0" fontId="8" fillId="15" borderId="2" xfId="12" applyFill="1" applyAlignment="1">
      <alignment horizontal="left" vertical="center" wrapText="1"/>
    </xf>
    <xf numFmtId="0" fontId="8" fillId="15" borderId="2" xfId="11" applyFill="1">
      <alignment horizontal="center" vertical="center"/>
    </xf>
    <xf numFmtId="9" fontId="4" fillId="15" borderId="2" xfId="2" applyFont="1" applyFill="1" applyBorder="1" applyAlignment="1">
      <alignment horizontal="center" vertical="center"/>
    </xf>
    <xf numFmtId="168" fontId="8" fillId="15" borderId="2" xfId="10" applyNumberFormat="1" applyFill="1">
      <alignment horizontal="center" vertical="center"/>
    </xf>
    <xf numFmtId="0" fontId="8" fillId="3" borderId="2" xfId="12" applyFill="1" applyAlignment="1">
      <alignment vertical="top" wrapText="1"/>
    </xf>
    <xf numFmtId="0" fontId="0" fillId="16" borderId="0" xfId="0" applyFill="1"/>
    <xf numFmtId="0" fontId="0" fillId="16" borderId="0" xfId="0" applyFill="1" applyAlignment="1">
      <alignment wrapText="1"/>
    </xf>
    <xf numFmtId="9" fontId="0" fillId="16" borderId="0" xfId="0" applyNumberFormat="1" applyFill="1"/>
    <xf numFmtId="168" fontId="0" fillId="16" borderId="0" xfId="0" applyNumberFormat="1" applyFill="1"/>
    <xf numFmtId="0" fontId="0" fillId="0" borderId="3" xfId="0" applyNumberFormat="1" applyBorder="1" applyAlignment="1">
      <alignment horizontal="center" vertical="center"/>
    </xf>
    <xf numFmtId="0" fontId="8" fillId="0" borderId="0" xfId="8" applyAlignment="1">
      <alignment horizontal="right" indent="1"/>
    </xf>
    <xf numFmtId="0" fontId="8" fillId="0" borderId="7" xfId="8" applyBorder="1" applyAlignment="1">
      <alignment horizontal="right" indent="1"/>
    </xf>
    <xf numFmtId="0" fontId="0" fillId="0" borderId="10" xfId="0" applyBorder="1" applyAlignment="1"/>
    <xf numFmtId="166" fontId="20" fillId="12" borderId="4" xfId="0" applyNumberFormat="1" applyFont="1" applyFill="1" applyBorder="1" applyAlignment="1">
      <alignment horizontal="left" vertical="center" wrapText="1" indent="1"/>
    </xf>
    <xf numFmtId="166" fontId="20" fillId="12" borderId="1" xfId="0" applyNumberFormat="1" applyFont="1" applyFill="1" applyBorder="1" applyAlignment="1">
      <alignment horizontal="left" vertical="center" wrapText="1" indent="1"/>
    </xf>
    <xf numFmtId="166" fontId="20" fillId="12" borderId="5" xfId="0" applyNumberFormat="1" applyFont="1" applyFill="1" applyBorder="1" applyAlignment="1">
      <alignment horizontal="left" vertical="center" wrapText="1" indent="1"/>
    </xf>
    <xf numFmtId="165" fontId="8" fillId="0" borderId="3" xfId="9" applyAlignment="1">
      <alignment horizontal="center" vertical="center"/>
    </xf>
  </cellXfs>
  <cellStyles count="13">
    <cellStyle name="Comma" xfId="4" builtinId="3" customBuiltin="1"/>
    <cellStyle name="Date" xfId="10"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ame" xfId="11" xr:uid="{B2D3C1EE-6B41-4801-AAFC-C2274E49E503}"/>
    <cellStyle name="Normal" xfId="0" builtinId="0"/>
    <cellStyle name="Percent" xfId="2" builtinId="5"/>
    <cellStyle name="Project Start" xfId="9" xr:uid="{8EB8A09A-C31C-40A3-B2C1-9449520178B8}"/>
    <cellStyle name="Task" xfId="12" xr:uid="{6391D789-272B-4DD2-9BF3-2CDCF610FA41}"/>
    <cellStyle name="Title" xfId="5" builtinId="15" customBuiltin="1"/>
    <cellStyle name="zHiddenText" xfId="3" xr:uid="{26E66EE6-E33F-4D77-BAE4-0FB4F5BBF673}"/>
  </cellStyles>
  <dxfs count="12">
    <dxf>
      <fill>
        <patternFill>
          <bgColor theme="7"/>
        </patternFill>
      </fill>
      <border>
        <start/>
        <end/>
      </border>
    </dxf>
    <dxf>
      <fill>
        <patternFill>
          <bgColor theme="0" tint="-0.34998626667073579"/>
        </patternFill>
      </fill>
    </dxf>
    <dxf>
      <border>
        <start style="thin">
          <color rgb="FFC00000"/>
        </start>
        <end style="thin">
          <color rgb="FFC00000"/>
        </end>
        <vertical/>
        <horizontal/>
      </border>
    </dxf>
    <dxf>
      <border>
        <start style="thin">
          <color theme="0" tint="-0.24994659260841701"/>
        </start>
      </border>
    </dxf>
    <dxf>
      <border>
        <start style="thin">
          <color theme="0" tint="-0.24994659260841701"/>
        </star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start style="thin">
          <color theme="4"/>
        </start>
      </border>
    </dxf>
    <dxf>
      <font>
        <b/>
        <color theme="1"/>
      </font>
      <border>
        <top style="double">
          <color theme="4"/>
        </top>
      </border>
    </dxf>
    <dxf>
      <font>
        <b/>
        <color theme="0"/>
      </font>
      <fill>
        <patternFill patternType="solid">
          <fgColor theme="4"/>
          <bgColor theme="4"/>
        </patternFill>
      </fill>
    </dxf>
    <dxf>
      <font>
        <color theme="1"/>
      </font>
      <border>
        <start style="thin">
          <color theme="4"/>
        </start>
        <end style="thin">
          <color theme="4"/>
        </end>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27FC2"/>
      <color rgb="FF012971"/>
      <color rgb="FF215881"/>
      <color rgb="FF42648A"/>
      <color rgb="FF969696"/>
      <color rgb="FFC0C0C0"/>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1.png"/><Relationship Id="rId1" Type="http://purl.oclc.org/ooxml/officeDocument/relationships/hyperlink" Target="https://www.vertex42.com/ExcelTemplates/simple-gantt-chart.html?utm_source=ms&amp;utm_medium=file&amp;utm_campaign=office&amp;utm_content=logo" TargetMode="External"/></Relationships>
</file>

<file path=xl/drawings/drawing1.xml><?xml version="1.0" encoding="utf-8"?>
<xdr:wsDr xmlns:xdr="http://purl.oclc.org/ooxml/drawingml/spreadsheetDrawing" xmlns:a="http://purl.oclc.org/ooxml/drawingml/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purl.oclc.org/ooxml/officeDocument/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purl.oclc.org/ooxml/drawingml/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hyperlink" Target="https://www.vertex42.com/ExcelTemplates/simple-gantt-chart.html?utm_source=ms&amp;utm_medium=file&amp;utm_campaign=office&amp;utm_content=url" TargetMode="External"/><Relationship Id="rId2" Type="http://purl.oclc.org/ooxml/officeDocument/relationships/hyperlink" Target="https://www.vertex42.com/ExcelTemplates/simple-gantt-chart.html?utm_source=ms&amp;utm_medium=file&amp;utm_campaign=office&amp;utm_content=help" TargetMode="External"/><Relationship Id="rId1" Type="http://purl.oclc.org/ooxml/officeDocument/relationships/hyperlink" Target="https://www.vertex42.com/ExcelTemplates/excel-project-management.html?utm_source=ms&amp;utm_medium=file&amp;utm_campaign=office&amp;utm_content=text" TargetMode="External"/><Relationship Id="rId6" Type="http://purl.oclc.org/ooxml/officeDocument/relationships/drawing" Target="../drawings/drawing1.xml"/><Relationship Id="rId5" Type="http://purl.oclc.org/ooxml/officeDocument/relationships/printerSettings" Target="../printerSettings/printerSettings2.bin"/><Relationship Id="rId4" Type="http://purl.oclc.org/ooxml/officeDocument/relationships/hyperlink" Target="https://www.vertex42.com/ExcelTemplates/simple-gantt-chart.html?utm_source=ms&amp;utm_medium=file&amp;utm_campaign=office&amp;utm_content=tex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43"/>
  <sheetViews>
    <sheetView showGridLines="0" tabSelected="1" showRuler="0" topLeftCell="C1" zoomScaleNormal="100" zoomScalePageLayoutView="70" workbookViewId="0">
      <pane ySplit="4" topLeftCell="A14" activePane="bottomLeft" state="frozen"/>
      <selection pane="bottomLeft" activeCell="D18" sqref="D18"/>
    </sheetView>
  </sheetViews>
  <sheetFormatPr defaultRowHeight="30" customHeight="1"/>
  <cols>
    <col min="1" max="1" width="2.7109375" style="42" customWidth="1"/>
    <col min="2" max="2" width="35.85546875" customWidth="1"/>
    <col min="3" max="3" width="25.42578125" customWidth="1"/>
    <col min="4" max="4" width="9.28515625" customWidth="1"/>
    <col min="5" max="5" width="10.140625" style="3" customWidth="1"/>
    <col min="6" max="6" width="10" customWidth="1"/>
    <col min="7" max="7" width="2.7109375" customWidth="1"/>
    <col min="8" max="8" width="6.140625" hidden="1" customWidth="1"/>
    <col min="9" max="64" width="2.5703125" customWidth="1"/>
    <col min="69" max="70" width="10.28515625"/>
  </cols>
  <sheetData>
    <row r="1" spans="1:64" ht="30" customHeight="1">
      <c r="A1" s="42" t="s">
        <v>0</v>
      </c>
      <c r="B1" s="65" t="s">
        <v>1</v>
      </c>
      <c r="C1" s="99" t="s">
        <v>2</v>
      </c>
      <c r="D1" s="100"/>
      <c r="E1" s="105" t="d">
        <v>2021-03-10</v>
      </c>
      <c r="F1" s="105"/>
    </row>
    <row r="2" spans="1:64" ht="30" customHeight="1">
      <c r="A2" s="43" t="s">
        <v>3</v>
      </c>
      <c r="B2" s="66"/>
      <c r="C2" s="99" t="s">
        <v>4</v>
      </c>
      <c r="D2" s="100"/>
      <c r="E2" s="98">
        <v>5</v>
      </c>
      <c r="I2" s="102" t="d">
        <f>I3</f>
        <v>2021-04-05</v>
      </c>
      <c r="J2" s="103"/>
      <c r="K2" s="103"/>
      <c r="L2" s="103"/>
      <c r="M2" s="103"/>
      <c r="N2" s="103"/>
      <c r="O2" s="104"/>
      <c r="P2" s="102" t="d">
        <f>P3</f>
        <v>2021-04-12</v>
      </c>
      <c r="Q2" s="103"/>
      <c r="R2" s="103"/>
      <c r="S2" s="103"/>
      <c r="T2" s="103"/>
      <c r="U2" s="103"/>
      <c r="V2" s="104"/>
      <c r="W2" s="102" t="d">
        <f>W3</f>
        <v>2021-04-19</v>
      </c>
      <c r="X2" s="103"/>
      <c r="Y2" s="103"/>
      <c r="Z2" s="103"/>
      <c r="AA2" s="103"/>
      <c r="AB2" s="103"/>
      <c r="AC2" s="104"/>
      <c r="AD2" s="102" t="d">
        <f>AD3</f>
        <v>2021-04-26</v>
      </c>
      <c r="AE2" s="103"/>
      <c r="AF2" s="103"/>
      <c r="AG2" s="103"/>
      <c r="AH2" s="103"/>
      <c r="AI2" s="103"/>
      <c r="AJ2" s="104"/>
      <c r="AK2" s="102" t="d">
        <f>AK3</f>
        <v>2021-05-03</v>
      </c>
      <c r="AL2" s="103"/>
      <c r="AM2" s="103"/>
      <c r="AN2" s="103"/>
      <c r="AO2" s="103"/>
      <c r="AP2" s="103"/>
      <c r="AQ2" s="104"/>
      <c r="AR2" s="102" t="d">
        <f>AR3</f>
        <v>2021-05-10</v>
      </c>
      <c r="AS2" s="103"/>
      <c r="AT2" s="103"/>
      <c r="AU2" s="103"/>
      <c r="AV2" s="103"/>
      <c r="AW2" s="103"/>
      <c r="AX2" s="104"/>
      <c r="AY2" s="102" t="d">
        <f>AY3</f>
        <v>2021-05-17</v>
      </c>
      <c r="AZ2" s="103"/>
      <c r="BA2" s="103"/>
      <c r="BB2" s="103"/>
      <c r="BC2" s="103"/>
      <c r="BD2" s="103"/>
      <c r="BE2" s="104"/>
      <c r="BF2" s="102" t="d">
        <f>BF3</f>
        <v>2021-05-24</v>
      </c>
      <c r="BG2" s="103"/>
      <c r="BH2" s="103"/>
      <c r="BI2" s="103"/>
      <c r="BJ2" s="103"/>
      <c r="BK2" s="103"/>
      <c r="BL2" s="104"/>
    </row>
    <row r="3" spans="1:64" ht="15" customHeight="1">
      <c r="A3" s="43" t="s">
        <v>5</v>
      </c>
      <c r="B3" s="101"/>
      <c r="C3" s="101"/>
      <c r="D3" s="101"/>
      <c r="E3" s="101"/>
      <c r="F3" s="101"/>
      <c r="G3" s="101"/>
      <c r="I3" s="59" t="d">
        <f>Project_Start-WEEKDAY(Project_Start,1)+2+7*(Display_Week-1)</f>
        <v>2021-04-05</v>
      </c>
      <c r="J3" s="60" t="d">
        <f>I3+1</f>
        <v>2021-04-06</v>
      </c>
      <c r="K3" s="60" t="d">
        <f t="shared" ref="K3:AX3" si="0">J3+1</f>
        <v>2021-04-07</v>
      </c>
      <c r="L3" s="60" t="d">
        <f t="shared" si="0"/>
        <v>2021-04-08</v>
      </c>
      <c r="M3" s="60" t="d">
        <f t="shared" si="0"/>
        <v>2021-04-09</v>
      </c>
      <c r="N3" s="60" t="d">
        <f t="shared" si="0"/>
        <v>2021-04-10</v>
      </c>
      <c r="O3" s="61" t="d">
        <f t="shared" si="0"/>
        <v>2021-04-11</v>
      </c>
      <c r="P3" s="59" t="d">
        <f>O3+1</f>
        <v>2021-04-12</v>
      </c>
      <c r="Q3" s="60" t="d">
        <f>P3+1</f>
        <v>2021-04-13</v>
      </c>
      <c r="R3" s="60" t="d">
        <f t="shared" si="0"/>
        <v>2021-04-14</v>
      </c>
      <c r="S3" s="60" t="d">
        <f t="shared" si="0"/>
        <v>2021-04-15</v>
      </c>
      <c r="T3" s="60" t="d">
        <f t="shared" si="0"/>
        <v>2021-04-16</v>
      </c>
      <c r="U3" s="60" t="d">
        <f t="shared" si="0"/>
        <v>2021-04-17</v>
      </c>
      <c r="V3" s="61" t="d">
        <f t="shared" si="0"/>
        <v>2021-04-18</v>
      </c>
      <c r="W3" s="59" t="d">
        <f>V3+1</f>
        <v>2021-04-19</v>
      </c>
      <c r="X3" s="60" t="d">
        <f>W3+1</f>
        <v>2021-04-20</v>
      </c>
      <c r="Y3" s="60" t="d">
        <f t="shared" si="0"/>
        <v>2021-04-21</v>
      </c>
      <c r="Z3" s="60" t="d">
        <f t="shared" si="0"/>
        <v>2021-04-22</v>
      </c>
      <c r="AA3" s="60" t="d">
        <f t="shared" si="0"/>
        <v>2021-04-23</v>
      </c>
      <c r="AB3" s="60" t="d">
        <f t="shared" si="0"/>
        <v>2021-04-24</v>
      </c>
      <c r="AC3" s="61" t="d">
        <f t="shared" si="0"/>
        <v>2021-04-25</v>
      </c>
      <c r="AD3" s="59" t="d">
        <f>AC3+1</f>
        <v>2021-04-26</v>
      </c>
      <c r="AE3" s="60" t="d">
        <f>AD3+1</f>
        <v>2021-04-27</v>
      </c>
      <c r="AF3" s="60" t="d">
        <f t="shared" si="0"/>
        <v>2021-04-28</v>
      </c>
      <c r="AG3" s="60" t="d">
        <f t="shared" si="0"/>
        <v>2021-04-29</v>
      </c>
      <c r="AH3" s="60" t="d">
        <f t="shared" si="0"/>
        <v>2021-04-30</v>
      </c>
      <c r="AI3" s="60" t="d">
        <f t="shared" si="0"/>
        <v>2021-05-01</v>
      </c>
      <c r="AJ3" s="61" t="d">
        <f t="shared" si="0"/>
        <v>2021-05-02</v>
      </c>
      <c r="AK3" s="59" t="d">
        <f>AJ3+1</f>
        <v>2021-05-03</v>
      </c>
      <c r="AL3" s="60" t="d">
        <f>AK3+1</f>
        <v>2021-05-04</v>
      </c>
      <c r="AM3" s="60" t="d">
        <f t="shared" si="0"/>
        <v>2021-05-05</v>
      </c>
      <c r="AN3" s="60" t="d">
        <f t="shared" si="0"/>
        <v>2021-05-06</v>
      </c>
      <c r="AO3" s="60" t="d">
        <f t="shared" si="0"/>
        <v>2021-05-07</v>
      </c>
      <c r="AP3" s="60" t="d">
        <f t="shared" si="0"/>
        <v>2021-05-08</v>
      </c>
      <c r="AQ3" s="61" t="d">
        <f t="shared" si="0"/>
        <v>2021-05-09</v>
      </c>
      <c r="AR3" s="59" t="d">
        <f>AQ3+1</f>
        <v>2021-05-10</v>
      </c>
      <c r="AS3" s="60" t="d">
        <f>AR3+1</f>
        <v>2021-05-11</v>
      </c>
      <c r="AT3" s="60" t="d">
        <f t="shared" si="0"/>
        <v>2021-05-12</v>
      </c>
      <c r="AU3" s="60" t="d">
        <f t="shared" si="0"/>
        <v>2021-05-13</v>
      </c>
      <c r="AV3" s="60" t="d">
        <f t="shared" si="0"/>
        <v>2021-05-14</v>
      </c>
      <c r="AW3" s="60" t="d">
        <f t="shared" si="0"/>
        <v>2021-05-15</v>
      </c>
      <c r="AX3" s="61" t="d">
        <f t="shared" si="0"/>
        <v>2021-05-16</v>
      </c>
      <c r="AY3" s="59" t="d">
        <f>AX3+1</f>
        <v>2021-05-17</v>
      </c>
      <c r="AZ3" s="60" t="d">
        <f>AY3+1</f>
        <v>2021-05-18</v>
      </c>
      <c r="BA3" s="60" t="d">
        <f t="shared" ref="BA3:BE3" si="1">AZ3+1</f>
        <v>2021-05-19</v>
      </c>
      <c r="BB3" s="60" t="d">
        <f t="shared" si="1"/>
        <v>2021-05-20</v>
      </c>
      <c r="BC3" s="60" t="d">
        <f t="shared" si="1"/>
        <v>2021-05-21</v>
      </c>
      <c r="BD3" s="60" t="d">
        <f t="shared" si="1"/>
        <v>2021-05-22</v>
      </c>
      <c r="BE3" s="61" t="d">
        <f t="shared" si="1"/>
        <v>2021-05-23</v>
      </c>
      <c r="BF3" s="59" t="d">
        <f>BE3+1</f>
        <v>2021-05-24</v>
      </c>
      <c r="BG3" s="60" t="d">
        <f>BF3+1</f>
        <v>2021-05-25</v>
      </c>
      <c r="BH3" s="60" t="d">
        <f t="shared" ref="BH3:BL3" si="2">BG3+1</f>
        <v>2021-05-26</v>
      </c>
      <c r="BI3" s="60" t="d">
        <f t="shared" si="2"/>
        <v>2021-05-27</v>
      </c>
      <c r="BJ3" s="60" t="d">
        <f t="shared" si="2"/>
        <v>2021-05-28</v>
      </c>
      <c r="BK3" s="60" t="d">
        <f t="shared" si="2"/>
        <v>2021-05-29</v>
      </c>
      <c r="BL3" s="61" t="d">
        <f t="shared" si="2"/>
        <v>2021-05-30</v>
      </c>
    </row>
    <row r="4" spans="1:64" ht="30" customHeight="1">
      <c r="A4" s="43" t="s">
        <v>6</v>
      </c>
      <c r="B4" s="62" t="s">
        <v>7</v>
      </c>
      <c r="C4" s="63" t="s">
        <v>8</v>
      </c>
      <c r="D4" s="63" t="s">
        <v>9</v>
      </c>
      <c r="E4" s="63" t="s">
        <v>10</v>
      </c>
      <c r="F4" s="63" t="s">
        <v>11</v>
      </c>
      <c r="G4" s="63"/>
      <c r="H4" s="63" t="s">
        <v>12</v>
      </c>
      <c r="I4" s="64" t="str">
        <f t="shared" ref="I4" si="3">LEFT(TEXT(I3,"ddd"),1)</f>
        <v>M</v>
      </c>
      <c r="J4" s="64" t="str">
        <f t="shared" ref="J4:AR4" si="4">LEFT(TEXT(J3,"ddd"),1)</f>
        <v>T</v>
      </c>
      <c r="K4" s="64" t="str">
        <f t="shared" si="4"/>
        <v>W</v>
      </c>
      <c r="L4" s="64" t="str">
        <f t="shared" si="4"/>
        <v>T</v>
      </c>
      <c r="M4" s="64" t="str">
        <f t="shared" si="4"/>
        <v>F</v>
      </c>
      <c r="N4" s="64" t="str">
        <f t="shared" si="4"/>
        <v>S</v>
      </c>
      <c r="O4" s="64" t="str">
        <f t="shared" si="4"/>
        <v>S</v>
      </c>
      <c r="P4" s="64" t="str">
        <f t="shared" si="4"/>
        <v>M</v>
      </c>
      <c r="Q4" s="64" t="str">
        <f t="shared" si="4"/>
        <v>T</v>
      </c>
      <c r="R4" s="64" t="str">
        <f t="shared" si="4"/>
        <v>W</v>
      </c>
      <c r="S4" s="64" t="str">
        <f t="shared" si="4"/>
        <v>T</v>
      </c>
      <c r="T4" s="64" t="str">
        <f t="shared" si="4"/>
        <v>F</v>
      </c>
      <c r="U4" s="64" t="str">
        <f t="shared" si="4"/>
        <v>S</v>
      </c>
      <c r="V4" s="64" t="str">
        <f t="shared" si="4"/>
        <v>S</v>
      </c>
      <c r="W4" s="64" t="str">
        <f t="shared" si="4"/>
        <v>M</v>
      </c>
      <c r="X4" s="64" t="str">
        <f t="shared" si="4"/>
        <v>T</v>
      </c>
      <c r="Y4" s="64" t="str">
        <f t="shared" si="4"/>
        <v>W</v>
      </c>
      <c r="Z4" s="64" t="str">
        <f t="shared" si="4"/>
        <v>T</v>
      </c>
      <c r="AA4" s="64" t="str">
        <f t="shared" si="4"/>
        <v>F</v>
      </c>
      <c r="AB4" s="64" t="str">
        <f t="shared" si="4"/>
        <v>S</v>
      </c>
      <c r="AC4" s="64" t="str">
        <f t="shared" si="4"/>
        <v>S</v>
      </c>
      <c r="AD4" s="64" t="str">
        <f t="shared" si="4"/>
        <v>M</v>
      </c>
      <c r="AE4" s="64" t="str">
        <f t="shared" si="4"/>
        <v>T</v>
      </c>
      <c r="AF4" s="64" t="str">
        <f t="shared" si="4"/>
        <v>W</v>
      </c>
      <c r="AG4" s="64" t="str">
        <f t="shared" si="4"/>
        <v>T</v>
      </c>
      <c r="AH4" s="64" t="str">
        <f t="shared" si="4"/>
        <v>F</v>
      </c>
      <c r="AI4" s="64" t="str">
        <f t="shared" si="4"/>
        <v>S</v>
      </c>
      <c r="AJ4" s="64" t="str">
        <f t="shared" si="4"/>
        <v>S</v>
      </c>
      <c r="AK4" s="64" t="str">
        <f t="shared" si="4"/>
        <v>M</v>
      </c>
      <c r="AL4" s="64" t="str">
        <f t="shared" si="4"/>
        <v>T</v>
      </c>
      <c r="AM4" s="64" t="str">
        <f t="shared" si="4"/>
        <v>W</v>
      </c>
      <c r="AN4" s="64" t="str">
        <f t="shared" si="4"/>
        <v>T</v>
      </c>
      <c r="AO4" s="64" t="str">
        <f t="shared" si="4"/>
        <v>F</v>
      </c>
      <c r="AP4" s="64" t="str">
        <f t="shared" si="4"/>
        <v>S</v>
      </c>
      <c r="AQ4" s="64" t="str">
        <f t="shared" si="4"/>
        <v>S</v>
      </c>
      <c r="AR4" s="64" t="str">
        <f t="shared" si="4"/>
        <v>M</v>
      </c>
      <c r="AS4" s="64" t="str">
        <f t="shared" ref="AS4:BL4" si="5">LEFT(TEXT(AS3,"ddd"),1)</f>
        <v>T</v>
      </c>
      <c r="AT4" s="64" t="str">
        <f t="shared" si="5"/>
        <v>W</v>
      </c>
      <c r="AU4" s="64" t="str">
        <f t="shared" si="5"/>
        <v>T</v>
      </c>
      <c r="AV4" s="64" t="str">
        <f t="shared" si="5"/>
        <v>F</v>
      </c>
      <c r="AW4" s="64" t="str">
        <f t="shared" si="5"/>
        <v>S</v>
      </c>
      <c r="AX4" s="64" t="str">
        <f t="shared" si="5"/>
        <v>S</v>
      </c>
      <c r="AY4" s="64" t="str">
        <f t="shared" si="5"/>
        <v>M</v>
      </c>
      <c r="AZ4" s="64" t="str">
        <f t="shared" si="5"/>
        <v>T</v>
      </c>
      <c r="BA4" s="64" t="str">
        <f t="shared" si="5"/>
        <v>W</v>
      </c>
      <c r="BB4" s="64" t="str">
        <f t="shared" si="5"/>
        <v>T</v>
      </c>
      <c r="BC4" s="64" t="str">
        <f t="shared" si="5"/>
        <v>F</v>
      </c>
      <c r="BD4" s="64" t="str">
        <f t="shared" si="5"/>
        <v>S</v>
      </c>
      <c r="BE4" s="64" t="str">
        <f t="shared" si="5"/>
        <v>S</v>
      </c>
      <c r="BF4" s="64" t="str">
        <f t="shared" si="5"/>
        <v>M</v>
      </c>
      <c r="BG4" s="64" t="str">
        <f t="shared" si="5"/>
        <v>T</v>
      </c>
      <c r="BH4" s="64" t="str">
        <f t="shared" si="5"/>
        <v>W</v>
      </c>
      <c r="BI4" s="64" t="str">
        <f t="shared" si="5"/>
        <v>T</v>
      </c>
      <c r="BJ4" s="64" t="str">
        <f t="shared" si="5"/>
        <v>F</v>
      </c>
      <c r="BK4" s="64" t="str">
        <f t="shared" si="5"/>
        <v>S</v>
      </c>
      <c r="BL4" s="64" t="str">
        <f t="shared" si="5"/>
        <v>S</v>
      </c>
    </row>
    <row r="5" spans="1:64" ht="30" hidden="1" customHeight="1" thickBot="1">
      <c r="A5" s="42" t="s">
        <v>13</v>
      </c>
      <c r="C5" s="45"/>
      <c r="E5"/>
      <c r="H5" t="str">
        <f ca="1">IF(OR(ISBLANK(task_start),ISBLANK(task_end)),"",task_end-task_start+1)</f>
        <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spans="1:64" ht="30" customHeight="1">
      <c r="B6" s="94" t="s">
        <v>14</v>
      </c>
      <c r="C6" s="95" t="s">
        <v>15</v>
      </c>
      <c r="D6" s="96">
        <v>1</v>
      </c>
      <c r="E6" s="97" t="d">
        <f>DATE(2021, 3, 10)</f>
        <v>2021-03-10</v>
      </c>
      <c r="F6" s="97" t="d">
        <f>DATE(2021, 3, 13)</f>
        <v>2021-03-13</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row>
    <row r="7" spans="1:64" ht="30" customHeight="1">
      <c r="B7" s="94" t="s">
        <v>16</v>
      </c>
      <c r="C7" s="95" t="s">
        <v>15</v>
      </c>
      <c r="D7" s="96">
        <v>1</v>
      </c>
      <c r="E7" s="97" t="d">
        <f>DATE(2021, 3, 14)</f>
        <v>2021-03-14</v>
      </c>
      <c r="F7" s="97" t="d">
        <f>DATE(2021, 3, 20)</f>
        <v>2021-03-20</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row>
    <row r="8" spans="1:64" s="2" customFormat="1" ht="30" customHeight="1">
      <c r="A8" s="43" t="s">
        <v>17</v>
      </c>
      <c r="B8" s="9" t="s">
        <v>18</v>
      </c>
      <c r="C8" s="47"/>
      <c r="D8" s="10"/>
      <c r="E8" s="11"/>
      <c r="F8" s="12"/>
      <c r="G8" s="8"/>
      <c r="H8" s="8" t="str">
        <f t="shared" ref="H8:H40" ca="1" si="6">IF(OR(ISBLANK(task_start),ISBLANK(task_end)),"",task_end-task_start+1)</f>
        <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row>
    <row r="9" spans="1:64" s="2" customFormat="1" ht="30" customHeight="1">
      <c r="A9" s="43" t="s">
        <v>19</v>
      </c>
      <c r="B9" s="57" t="s">
        <v>20</v>
      </c>
      <c r="C9" s="48" t="s">
        <v>21</v>
      </c>
      <c r="D9" s="13">
        <v>1</v>
      </c>
      <c r="E9" s="67" t="d">
        <f>DATE(2021, 3, 21)</f>
        <v>2021-03-21</v>
      </c>
      <c r="F9" s="67" t="d">
        <f>DATE(2021, 4, 2)</f>
        <v>2021-04-02</v>
      </c>
      <c r="G9" s="8"/>
      <c r="H9" s="8">
        <f t="shared" ca="1" si="6"/>
        <v>13</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row>
    <row r="10" spans="1:64" s="2" customFormat="1" ht="30" customHeight="1" thickBot="1">
      <c r="A10" s="43" t="s">
        <v>22</v>
      </c>
      <c r="B10" s="93" t="s">
        <v>23</v>
      </c>
      <c r="C10" s="48" t="s">
        <v>24</v>
      </c>
      <c r="D10" s="13">
        <v>1</v>
      </c>
      <c r="E10" s="67" t="d">
        <f>DATE(2021, 4, 3)</f>
        <v>2021-04-03</v>
      </c>
      <c r="F10" s="67" t="d">
        <f>DATE(2021, 4, 6)</f>
        <v>2021-04-06</v>
      </c>
      <c r="G10" s="8"/>
      <c r="H10" s="8">
        <f t="shared" ca="1" si="6"/>
        <v>4</v>
      </c>
      <c r="I10" s="29"/>
      <c r="J10" s="29"/>
      <c r="K10" s="29"/>
      <c r="L10" s="29"/>
      <c r="M10" s="29"/>
      <c r="N10" s="29"/>
      <c r="O10" s="29"/>
      <c r="P10" s="29"/>
      <c r="Q10" s="29"/>
      <c r="R10" s="29"/>
      <c r="S10" s="29"/>
      <c r="T10" s="29"/>
      <c r="U10" s="30"/>
      <c r="V10" s="30"/>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row>
    <row r="11" spans="1:64" s="2" customFormat="1" ht="30" customHeight="1" thickBot="1">
      <c r="A11" s="42"/>
      <c r="B11" s="58" t="s">
        <v>25</v>
      </c>
      <c r="C11" s="48" t="s">
        <v>26</v>
      </c>
      <c r="D11" s="13">
        <v>0.75</v>
      </c>
      <c r="E11" s="67" t="d">
        <f>DATE(2021, 4, 3)</f>
        <v>2021-04-03</v>
      </c>
      <c r="F11" s="67" t="d">
        <f>DATE(2021, 4, 10)</f>
        <v>2021-04-10</v>
      </c>
      <c r="G11" s="8"/>
      <c r="H11" s="8">
        <f t="shared" ca="1" si="6"/>
        <v>8</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row>
    <row r="12" spans="1:64" s="2" customFormat="1" ht="30" customHeight="1">
      <c r="A12" s="42"/>
      <c r="B12" s="58" t="s">
        <v>27</v>
      </c>
      <c r="C12" s="48" t="s">
        <v>21</v>
      </c>
      <c r="D12" s="13">
        <v>0</v>
      </c>
      <c r="E12" s="67" t="d">
        <f>DATE(2021,4,11)</f>
        <v>2021-04-11</v>
      </c>
      <c r="F12" s="67" t="d">
        <f>DATE(2021, 4, 17)</f>
        <v>2021-04-17</v>
      </c>
      <c r="G12" s="8"/>
      <c r="H12" s="8"/>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row>
    <row r="13" spans="1:64" s="2" customFormat="1" ht="30" customHeight="1">
      <c r="A13" s="42"/>
      <c r="B13" s="58" t="s">
        <v>28</v>
      </c>
      <c r="C13" s="48" t="s">
        <v>21</v>
      </c>
      <c r="D13" s="13">
        <v>0</v>
      </c>
      <c r="E13" s="67" t="d">
        <f>DATE(2021, 4, 18)</f>
        <v>2021-04-18</v>
      </c>
      <c r="F13" s="67" t="d">
        <f>DATE(2021, 4, 24)</f>
        <v>2021-04-24</v>
      </c>
      <c r="G13" s="8"/>
      <c r="H13" s="8"/>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row>
    <row r="14" spans="1:64" s="2" customFormat="1" ht="30" customHeight="1">
      <c r="A14" s="42"/>
      <c r="B14" s="58" t="s">
        <v>29</v>
      </c>
      <c r="C14" s="48" t="s">
        <v>21</v>
      </c>
      <c r="D14" s="13">
        <v>0</v>
      </c>
      <c r="E14" s="67" t="d">
        <f>DATE(2021, 4, 25)</f>
        <v>2021-04-25</v>
      </c>
      <c r="F14" s="67" t="d">
        <f>DATE(2021, 5, 1)</f>
        <v>2021-05-01</v>
      </c>
      <c r="G14" s="8"/>
      <c r="H14" s="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row>
    <row r="15" spans="1:64" s="2" customFormat="1" ht="39.75" customHeight="1">
      <c r="A15" s="42"/>
      <c r="B15" s="57" t="s">
        <v>30</v>
      </c>
      <c r="C15" s="48" t="s">
        <v>21</v>
      </c>
      <c r="D15" s="13">
        <v>0</v>
      </c>
      <c r="E15" s="67" t="d">
        <f>DATE(2021, 5, 2)</f>
        <v>2021-05-02</v>
      </c>
      <c r="F15" s="67" t="d">
        <f>DATE(2021, 5, 15)</f>
        <v>2021-05-15</v>
      </c>
      <c r="G15" s="8"/>
      <c r="H15" s="8"/>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row>
    <row r="16" spans="1:64" s="2" customFormat="1" ht="30" customHeight="1">
      <c r="A16" s="43" t="s">
        <v>31</v>
      </c>
      <c r="B16" s="14" t="s">
        <v>32</v>
      </c>
      <c r="C16" s="49"/>
      <c r="D16" s="15"/>
      <c r="E16" s="68"/>
      <c r="F16" s="69"/>
      <c r="G16" s="8"/>
      <c r="H16" s="8" t="str">
        <f t="shared" ca="1" si="6"/>
        <v/>
      </c>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row>
    <row r="17" spans="1:64" s="2" customFormat="1" ht="30" customHeight="1" thickBot="1">
      <c r="A17" s="43"/>
      <c r="B17" s="79" t="s">
        <v>33</v>
      </c>
      <c r="C17" s="50" t="s">
        <v>34</v>
      </c>
      <c r="D17" s="16">
        <v>0.9</v>
      </c>
      <c r="E17" s="70" t="d">
        <f>DATE(2021, 3, 21)</f>
        <v>2021-03-21</v>
      </c>
      <c r="F17" s="70" t="d">
        <f>DATE(2021, 4, 9)</f>
        <v>2021-04-09</v>
      </c>
      <c r="G17" s="8"/>
      <c r="H17" s="8">
        <f t="shared" ca="1" si="6"/>
        <v>20</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row>
    <row r="18" spans="1:64" s="2" customFormat="1" ht="30" customHeight="1" thickBot="1">
      <c r="A18" s="42"/>
      <c r="B18" s="78" t="s">
        <v>35</v>
      </c>
      <c r="C18" s="50" t="s">
        <v>36</v>
      </c>
      <c r="D18" s="16">
        <v>0</v>
      </c>
      <c r="E18" s="70" t="d">
        <f>DATE(2021, 4, 8)</f>
        <v>2021-04-08</v>
      </c>
      <c r="F18" s="70" t="d">
        <f>E18+9</f>
        <v>2021-04-17</v>
      </c>
      <c r="G18" s="8"/>
      <c r="H18" s="8">
        <f t="shared" ca="1" si="6"/>
        <v>10</v>
      </c>
      <c r="I18" s="29"/>
      <c r="J18" s="29"/>
      <c r="K18" s="29"/>
      <c r="L18" s="29"/>
      <c r="M18" s="29"/>
      <c r="N18" s="29"/>
      <c r="O18" s="29"/>
      <c r="P18" s="29"/>
      <c r="Q18" s="29"/>
      <c r="R18" s="29"/>
      <c r="S18" s="29"/>
      <c r="T18" s="29"/>
      <c r="U18" s="30"/>
      <c r="V18" s="30"/>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row>
    <row r="19" spans="1:64" s="2" customFormat="1" ht="30" customHeight="1" thickBot="1">
      <c r="A19" s="42"/>
      <c r="B19" s="78" t="s">
        <v>37</v>
      </c>
      <c r="C19" s="50" t="s">
        <v>38</v>
      </c>
      <c r="D19" s="16">
        <v>0.9</v>
      </c>
      <c r="E19" s="70" t="d">
        <f>DATE(2021, 3, 29)</f>
        <v>2021-03-29</v>
      </c>
      <c r="F19" s="70" t="d">
        <f>DATE(2021, 4, 11)</f>
        <v>2021-04-11</v>
      </c>
      <c r="G19" s="8"/>
      <c r="H19" s="8">
        <f t="shared" ca="1" si="6"/>
        <v>14</v>
      </c>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row>
    <row r="20" spans="1:64" s="2" customFormat="1" ht="30" customHeight="1">
      <c r="A20" s="42"/>
      <c r="B20" s="78" t="s">
        <v>39</v>
      </c>
      <c r="C20" s="50" t="s">
        <v>36</v>
      </c>
      <c r="D20" s="16">
        <v>0</v>
      </c>
      <c r="E20" s="70" t="d">
        <f>E19+7</f>
        <v>2021-04-05</v>
      </c>
      <c r="F20" s="70" t="d">
        <f>E20+6</f>
        <v>2021-04-11</v>
      </c>
      <c r="G20" s="8"/>
      <c r="H20" s="8">
        <f t="shared" ca="1" si="6"/>
        <v>7</v>
      </c>
      <c r="I20" s="29"/>
      <c r="J20" s="29"/>
      <c r="K20" s="29"/>
      <c r="L20" s="29"/>
      <c r="M20" s="29"/>
      <c r="N20" s="29"/>
      <c r="O20" s="29"/>
      <c r="P20" s="29"/>
      <c r="Q20" s="29"/>
      <c r="R20" s="29"/>
      <c r="S20" s="29"/>
      <c r="T20" s="29"/>
      <c r="U20" s="29"/>
      <c r="V20" s="29"/>
      <c r="W20" s="29"/>
      <c r="X20" s="29"/>
      <c r="Y20" s="30"/>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row>
    <row r="21" spans="1:64" s="2" customFormat="1" ht="30" customHeight="1">
      <c r="A21" s="42"/>
      <c r="B21" s="78" t="s">
        <v>40</v>
      </c>
      <c r="C21" s="50" t="s">
        <v>38</v>
      </c>
      <c r="D21" s="16">
        <v>0</v>
      </c>
      <c r="E21" s="70" t="d">
        <f>E20</f>
        <v>2021-04-05</v>
      </c>
      <c r="F21" s="70" t="d">
        <f>E21+6</f>
        <v>2021-04-11</v>
      </c>
      <c r="G21" s="8"/>
      <c r="H21" s="8"/>
      <c r="I21" s="29"/>
      <c r="J21" s="29"/>
      <c r="K21" s="29"/>
      <c r="L21" s="29"/>
      <c r="M21" s="29"/>
      <c r="N21" s="29"/>
      <c r="O21" s="29"/>
      <c r="P21" s="29"/>
      <c r="Q21" s="29"/>
      <c r="R21" s="29"/>
      <c r="S21" s="29"/>
      <c r="T21" s="29"/>
      <c r="U21" s="29"/>
      <c r="V21" s="29"/>
      <c r="W21" s="29"/>
      <c r="X21" s="29"/>
      <c r="Y21" s="30"/>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row>
    <row r="22" spans="1:64" s="2" customFormat="1" ht="30" customHeight="1">
      <c r="A22" s="42"/>
      <c r="B22" s="77" t="s">
        <v>41</v>
      </c>
      <c r="C22" s="80" t="s">
        <v>42</v>
      </c>
      <c r="D22" s="16">
        <v>0</v>
      </c>
      <c r="E22" s="70" t="d">
        <f>DATE(2021, 4, 19)</f>
        <v>2021-04-19</v>
      </c>
      <c r="F22" s="70" t="d">
        <f>DATE(2021, 4, 28)</f>
        <v>2021-04-28</v>
      </c>
      <c r="G22" s="8"/>
      <c r="H22" s="8"/>
      <c r="I22" s="29"/>
      <c r="J22" s="29"/>
      <c r="K22" s="29"/>
      <c r="L22" s="29"/>
      <c r="M22" s="29"/>
      <c r="N22" s="29"/>
      <c r="O22" s="29"/>
      <c r="P22" s="29"/>
      <c r="Q22" s="29"/>
      <c r="R22" s="29"/>
      <c r="S22" s="29"/>
      <c r="T22" s="29"/>
      <c r="U22" s="29"/>
      <c r="V22" s="29"/>
      <c r="W22" s="29"/>
      <c r="X22" s="29"/>
      <c r="Y22" s="30"/>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row>
    <row r="23" spans="1:64" s="2" customFormat="1" ht="30" customHeight="1">
      <c r="A23" s="42"/>
      <c r="B23" s="78" t="s">
        <v>43</v>
      </c>
      <c r="C23" s="77" t="s">
        <v>42</v>
      </c>
      <c r="D23" s="16">
        <v>0</v>
      </c>
      <c r="E23" s="70" t="d">
        <f>DATE(2021, 4, 29)</f>
        <v>2021-04-29</v>
      </c>
      <c r="F23" s="70" t="d">
        <f>DATE(2021, 5, 6)</f>
        <v>2021-05-06</v>
      </c>
      <c r="G23" s="8"/>
      <c r="H23" s="8"/>
      <c r="I23" s="29"/>
      <c r="J23" s="29"/>
      <c r="K23" s="29"/>
      <c r="L23" s="29"/>
      <c r="M23" s="29"/>
      <c r="N23" s="29"/>
      <c r="O23" s="29"/>
      <c r="P23" s="29"/>
      <c r="Q23" s="29"/>
      <c r="R23" s="29"/>
      <c r="S23" s="29"/>
      <c r="T23" s="29"/>
      <c r="U23" s="29"/>
      <c r="V23" s="29"/>
      <c r="W23" s="29"/>
      <c r="X23" s="29"/>
      <c r="Y23" s="30"/>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row>
    <row r="24" spans="1:64" s="2" customFormat="1" ht="30" customHeight="1">
      <c r="A24" s="42"/>
      <c r="B24" s="78" t="s">
        <v>44</v>
      </c>
      <c r="C24" s="77" t="s">
        <v>42</v>
      </c>
      <c r="D24" s="16">
        <v>0</v>
      </c>
      <c r="E24" s="70" t="d">
        <f>DATE(2021, 5, 5)</f>
        <v>2021-05-05</v>
      </c>
      <c r="F24" s="70" t="d">
        <f>DATE(2021, 5, 10)</f>
        <v>2021-05-10</v>
      </c>
      <c r="G24" s="8"/>
      <c r="H24" s="8"/>
      <c r="I24" s="29"/>
      <c r="J24" s="29"/>
      <c r="K24" s="29"/>
      <c r="L24" s="29"/>
      <c r="M24" s="29"/>
      <c r="N24" s="29"/>
      <c r="O24" s="29"/>
      <c r="P24" s="29"/>
      <c r="Q24" s="29"/>
      <c r="R24" s="29"/>
      <c r="S24" s="29"/>
      <c r="T24" s="29"/>
      <c r="U24" s="29"/>
      <c r="V24" s="29"/>
      <c r="W24" s="29"/>
      <c r="X24" s="29"/>
      <c r="Y24" s="30"/>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row>
    <row r="25" spans="1:64" s="2" customFormat="1" ht="30" customHeight="1">
      <c r="A25" s="42"/>
      <c r="B25" s="78" t="s">
        <v>45</v>
      </c>
      <c r="C25" s="77" t="s">
        <v>42</v>
      </c>
      <c r="D25" s="16">
        <v>0</v>
      </c>
      <c r="E25" s="70" t="d">
        <f>DATE(2021, 5, 11)</f>
        <v>2021-05-11</v>
      </c>
      <c r="F25" s="70" t="d">
        <f>DATE(2021, 5, 19)</f>
        <v>2021-05-19</v>
      </c>
      <c r="G25" s="8"/>
      <c r="H25" s="8"/>
      <c r="I25" s="29"/>
      <c r="J25" s="29"/>
      <c r="K25" s="29"/>
      <c r="L25" s="29"/>
      <c r="M25" s="29"/>
      <c r="N25" s="29"/>
      <c r="O25" s="29"/>
      <c r="P25" s="29"/>
      <c r="Q25" s="29"/>
      <c r="R25" s="29"/>
      <c r="S25" s="29"/>
      <c r="T25" s="29"/>
      <c r="U25" s="29"/>
      <c r="V25" s="29"/>
      <c r="W25" s="29"/>
      <c r="X25" s="29"/>
      <c r="Y25" s="30"/>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row>
    <row r="26" spans="1:64" s="2" customFormat="1" ht="30" customHeight="1">
      <c r="A26" s="42" t="s">
        <v>46</v>
      </c>
      <c r="B26" s="17" t="s">
        <v>47</v>
      </c>
      <c r="C26" s="51"/>
      <c r="D26" s="18"/>
      <c r="E26" s="71"/>
      <c r="F26" s="72"/>
      <c r="G26" s="8"/>
      <c r="H26" s="8" t="str">
        <f t="shared" ca="1" si="6"/>
        <v/>
      </c>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row>
    <row r="27" spans="1:64" s="2" customFormat="1" ht="30" customHeight="1" thickBot="1">
      <c r="A27" s="42"/>
      <c r="B27" s="84" t="s">
        <v>48</v>
      </c>
      <c r="C27" s="52" t="s">
        <v>49</v>
      </c>
      <c r="D27" s="19">
        <v>1</v>
      </c>
      <c r="E27" s="73" t="d">
        <f>DATE(2021,3,28)</f>
        <v>2021-03-28</v>
      </c>
      <c r="F27" s="73" t="d">
        <f>DATE(2021, 4, 7)</f>
        <v>2021-04-07</v>
      </c>
      <c r="G27" s="8"/>
      <c r="H27" s="8">
        <f t="shared" ca="1" si="6"/>
        <v>11</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row>
    <row r="28" spans="1:64" s="2" customFormat="1" ht="30" customHeight="1" thickBot="1">
      <c r="A28" s="42"/>
      <c r="B28" s="81" t="s">
        <v>50</v>
      </c>
      <c r="C28" s="52" t="s">
        <v>49</v>
      </c>
      <c r="D28" s="19">
        <v>0.2</v>
      </c>
      <c r="E28" s="73" t="d">
        <f>DATE(2021, 4, 8)</f>
        <v>2021-04-08</v>
      </c>
      <c r="F28" s="73" t="d">
        <f>E28+6</f>
        <v>2021-04-14</v>
      </c>
      <c r="G28" s="8"/>
      <c r="H28" s="8">
        <f t="shared" ca="1" si="6"/>
        <v>7</v>
      </c>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row>
    <row r="29" spans="1:64" s="2" customFormat="1" ht="30" customHeight="1" thickBot="1">
      <c r="A29" s="42"/>
      <c r="B29" s="81" t="s">
        <v>51</v>
      </c>
      <c r="C29" s="52" t="s">
        <v>49</v>
      </c>
      <c r="D29" s="19">
        <v>0.1</v>
      </c>
      <c r="E29" s="73" t="d">
        <f>E28+7</f>
        <v>2021-04-15</v>
      </c>
      <c r="F29" s="73" t="d">
        <f>E29+6</f>
        <v>2021-04-21</v>
      </c>
      <c r="G29" s="8"/>
      <c r="H29" s="8">
        <f t="shared" ca="1" si="6"/>
        <v>7</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row>
    <row r="30" spans="1:64" s="2" customFormat="1" ht="30" customHeight="1" thickBot="1">
      <c r="A30" s="42"/>
      <c r="B30" s="81" t="s">
        <v>43</v>
      </c>
      <c r="C30" s="52" t="s">
        <v>49</v>
      </c>
      <c r="D30" s="19">
        <v>0</v>
      </c>
      <c r="E30" s="73" t="d">
        <f>F29+1</f>
        <v>2021-04-22</v>
      </c>
      <c r="F30" s="73" t="d">
        <f>E30+6</f>
        <v>2021-04-28</v>
      </c>
      <c r="G30" s="8"/>
      <c r="H30" s="8">
        <f t="shared" ca="1" si="6"/>
        <v>7</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row>
    <row r="31" spans="1:64" s="2" customFormat="1" ht="30" customHeight="1">
      <c r="A31" s="42"/>
      <c r="B31" s="81" t="s">
        <v>52</v>
      </c>
      <c r="C31" s="82" t="s">
        <v>53</v>
      </c>
      <c r="D31" s="19">
        <v>0</v>
      </c>
      <c r="E31" s="73" t="d">
        <f>DATE(2021, 4, 25)</f>
        <v>2021-04-25</v>
      </c>
      <c r="F31" s="73" t="d">
        <f>DATE(2021, 5, 1)</f>
        <v>2021-05-01</v>
      </c>
      <c r="G31" s="8"/>
      <c r="H31" s="8"/>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row>
    <row r="32" spans="1:64" s="2" customFormat="1" ht="30" customHeight="1">
      <c r="A32" s="42"/>
      <c r="B32" s="81" t="s">
        <v>54</v>
      </c>
      <c r="C32" s="82" t="s">
        <v>53</v>
      </c>
      <c r="D32" s="19">
        <v>0</v>
      </c>
      <c r="E32" s="73" t="d">
        <f>DATE(2021, 5, 2)</f>
        <v>2021-05-02</v>
      </c>
      <c r="F32" s="73" t="d">
        <f>E32+13</f>
        <v>2021-05-15</v>
      </c>
      <c r="G32" s="8"/>
      <c r="H32" s="8">
        <f t="shared" ca="1" si="6"/>
        <v>14</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row>
    <row r="33" spans="1:64" s="2" customFormat="1" ht="30" customHeight="1">
      <c r="A33" s="42" t="s">
        <v>46</v>
      </c>
      <c r="B33" s="85" t="s">
        <v>55</v>
      </c>
      <c r="C33" s="86"/>
      <c r="D33" s="87"/>
      <c r="E33" s="88"/>
      <c r="F33" s="88"/>
      <c r="G33" s="8"/>
      <c r="H33" s="8" t="str">
        <f t="shared" ca="1" si="6"/>
        <v/>
      </c>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row>
    <row r="34" spans="1:64" s="2" customFormat="1" ht="30" customHeight="1">
      <c r="A34" s="42"/>
      <c r="B34" s="89" t="s">
        <v>56</v>
      </c>
      <c r="C34" s="90" t="s">
        <v>26</v>
      </c>
      <c r="D34" s="91">
        <v>1</v>
      </c>
      <c r="E34" s="92" t="d">
        <f>DATE(2021, 3, 28)</f>
        <v>2021-03-28</v>
      </c>
      <c r="F34" s="92" t="d">
        <f>DATE(2021, 4, 3)</f>
        <v>2021-04-03</v>
      </c>
      <c r="G34" s="8"/>
      <c r="H34" s="8"/>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row>
    <row r="35" spans="1:64" s="2" customFormat="1" ht="30" customHeight="1">
      <c r="A35" s="42"/>
      <c r="B35" s="20" t="s">
        <v>57</v>
      </c>
      <c r="C35" s="53"/>
      <c r="D35" s="21"/>
      <c r="E35" s="74"/>
      <c r="F35" s="75"/>
      <c r="G35" s="8"/>
      <c r="H35" s="8"/>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row>
    <row r="36" spans="1:64" s="2" customFormat="1" ht="30" customHeight="1">
      <c r="A36" s="42"/>
      <c r="B36" s="83" t="s">
        <v>58</v>
      </c>
      <c r="C36" s="54" t="s">
        <v>15</v>
      </c>
      <c r="D36" s="22">
        <v>0</v>
      </c>
      <c r="E36" s="76" t="d">
        <f>DATE(2021, 5, 16)</f>
        <v>2021-05-16</v>
      </c>
      <c r="F36" s="76" t="d">
        <f>DATE(2021, 5, 29)</f>
        <v>2021-05-29</v>
      </c>
      <c r="G36" s="8"/>
      <c r="H36" s="8"/>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row>
    <row r="37" spans="1:64" s="2" customFormat="1" ht="30" customHeight="1">
      <c r="A37" s="42"/>
      <c r="B37" s="83" t="s">
        <v>59</v>
      </c>
      <c r="C37" s="54" t="s">
        <v>15</v>
      </c>
      <c r="D37" s="22">
        <v>0</v>
      </c>
      <c r="E37" s="76" t="d">
        <f>DATE(2021, 5, 30)</f>
        <v>2021-05-30</v>
      </c>
      <c r="F37" s="76" t="d">
        <f>DATE(2021, 6, 12)</f>
        <v>2021-06-12</v>
      </c>
      <c r="G37" s="8"/>
      <c r="H37" s="8">
        <f t="shared" ca="1" si="6"/>
        <v>14</v>
      </c>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row>
    <row r="38" spans="1:64" s="2" customFormat="1" ht="30" customHeight="1">
      <c r="A38" s="42"/>
      <c r="B38" s="83" t="s">
        <v>60</v>
      </c>
      <c r="C38" s="54" t="s">
        <v>15</v>
      </c>
      <c r="D38" s="22">
        <v>0</v>
      </c>
      <c r="E38" s="76" t="d">
        <f>DATE(2021, 6, 13)</f>
        <v>2021-06-13</v>
      </c>
      <c r="F38" s="76" t="d">
        <f>DATE(2021, 6, 19)</f>
        <v>2021-06-19</v>
      </c>
      <c r="G38" s="8"/>
      <c r="H38" s="8">
        <f t="shared" ca="1" si="6"/>
        <v>7</v>
      </c>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row>
    <row r="39" spans="1:64" s="2" customFormat="1" ht="30" customHeight="1">
      <c r="A39" s="42" t="s">
        <v>61</v>
      </c>
      <c r="B39" s="56"/>
      <c r="C39" s="55"/>
      <c r="D39" s="7"/>
      <c r="E39" s="46"/>
      <c r="F39" s="46"/>
      <c r="G39" s="8"/>
      <c r="H39" s="8" t="str">
        <f t="shared" ca="1" si="6"/>
        <v/>
      </c>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row>
    <row r="40" spans="1:64" s="2" customFormat="1" ht="30" customHeight="1" thickBot="1">
      <c r="A40" s="43" t="s">
        <v>62</v>
      </c>
      <c r="B40" s="23" t="s">
        <v>63</v>
      </c>
      <c r="C40" s="24"/>
      <c r="D40" s="25"/>
      <c r="E40" s="26"/>
      <c r="F40" s="27"/>
      <c r="G40" s="28"/>
      <c r="H40" s="28" t="str">
        <f t="shared" ca="1" si="6"/>
        <v/>
      </c>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row>
    <row r="41" spans="1:64" ht="30" customHeight="1">
      <c r="G41" s="4"/>
    </row>
    <row r="42" spans="1:64" ht="30" customHeight="1">
      <c r="C42" s="5"/>
      <c r="F42" s="44"/>
    </row>
    <row r="43" spans="1:64" ht="30" customHeight="1">
      <c r="C43" s="6"/>
    </row>
  </sheetData>
  <mergeCells count="12">
    <mergeCell ref="AY2:BE2"/>
    <mergeCell ref="BF2:BL2"/>
    <mergeCell ref="E1:F1"/>
    <mergeCell ref="I2:O2"/>
    <mergeCell ref="P2:V2"/>
    <mergeCell ref="W2:AC2"/>
    <mergeCell ref="AD2:AJ2"/>
    <mergeCell ref="C1:D1"/>
    <mergeCell ref="C2:D2"/>
    <mergeCell ref="B3:G3"/>
    <mergeCell ref="AK2:AQ2"/>
    <mergeCell ref="AR2:AX2"/>
  </mergeCells>
  <conditionalFormatting sqref="D5:D23 D25:D32 D37:D40 D35">
    <cfRule type="dataBar" priority="20">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3:BL40">
    <cfRule type="expression" dxfId="2" priority="39">
      <formula>AND(TODAY()&gt;=I$3,TODAY()&lt;J$3)</formula>
    </cfRule>
  </conditionalFormatting>
  <conditionalFormatting sqref="I5:BL40">
    <cfRule type="expression" dxfId="1" priority="33">
      <formula>AND(task_start&lt;=I$3,ROUNDDOWN((task_end-task_start+1)*task_progress,0)+task_start-1&gt;=I$3)</formula>
    </cfRule>
    <cfRule type="expression" dxfId="0" priority="34" stopIfTrue="1">
      <formula>AND(task_end&gt;=I$3,task_start&lt;J$3)</formula>
    </cfRule>
  </conditionalFormatting>
  <conditionalFormatting sqref="D24">
    <cfRule type="dataBar" priority="6">
      <dataBar>
        <cfvo type="num" val="0"/>
        <cfvo type="num" val="1"/>
        <color theme="0" tint="-0.249977111117893"/>
      </dataBar>
      <extLst>
        <ext xmlns:x14="http://schemas.microsoft.com/office/spreadsheetml/2009/9/main" uri="{B025F937-C7B1-47D3-B67F-A62EFF666E3E}">
          <x14:id>{3DDE5457-78AE-43C9-9381-84A2A6CA3758}</x14:id>
        </ext>
      </extLst>
    </cfRule>
  </conditionalFormatting>
  <conditionalFormatting sqref="D36">
    <cfRule type="dataBar" priority="5">
      <dataBar>
        <cfvo type="num" val="0"/>
        <cfvo type="num" val="1"/>
        <color theme="0" tint="-0.249977111117893"/>
      </dataBar>
      <extLst>
        <ext xmlns:x14="http://schemas.microsoft.com/office/spreadsheetml/2009/9/main" uri="{B025F937-C7B1-47D3-B67F-A62EFF666E3E}">
          <x14:id>{DCC7F872-F4A3-4D2D-8966-B0405D9269CF}</x14:id>
        </ext>
      </extLst>
    </cfRule>
  </conditionalFormatting>
  <conditionalFormatting sqref="D33">
    <cfRule type="dataBar" priority="4">
      <dataBar>
        <cfvo type="num" val="0"/>
        <cfvo type="num" val="1"/>
        <color theme="0" tint="-0.249977111117893"/>
      </dataBar>
      <extLst>
        <ext xmlns:x14="http://schemas.microsoft.com/office/spreadsheetml/2009/9/main" uri="{B025F937-C7B1-47D3-B67F-A62EFF666E3E}">
          <x14:id>{AD39C701-FA6B-4A49-BBD0-591DF2C9314E}</x14:id>
        </ext>
      </extLst>
    </cfRule>
  </conditionalFormatting>
  <conditionalFormatting sqref="D34">
    <cfRule type="dataBar" priority="2">
      <dataBar>
        <cfvo type="num" val="0"/>
        <cfvo type="num" val="1"/>
        <color theme="0" tint="-0.249977111117893"/>
      </dataBar>
      <extLst>
        <ext xmlns:x14="http://schemas.microsoft.com/office/spreadsheetml/2009/9/main" uri="{B025F937-C7B1-47D3-B67F-A62EFF666E3E}">
          <x14:id>{86CA8E6A-418C-4F14-874C-CE03B799110C}</x14:id>
        </ext>
      </extLst>
    </cfRule>
  </conditionalFormatting>
  <dataValidations count="1">
    <dataValidation type="whole" operator="greaterThanOrEqual" allowBlank="1" showInputMessage="1" promptTitle="Display Week" prompt="Changing this number will scroll the Gantt Chart view." sqref="E2" xr:uid="{00000000-0002-0000-0000-000000000000}">
      <formula1>1</formula1>
    </dataValidation>
  </dataValidations>
  <printOptions horizontalCentered="1"/>
  <pageMargins left="0.35" right="0.35" top="0.35" bottom="0.5" header="0.3" footer="0.3"/>
  <pageSetup scale="55"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D5:D23 D25:D32 D37:D40 D35</xm:sqref>
        </x14:conditionalFormatting>
        <x14:conditionalFormatting xmlns:xm="http://schemas.microsoft.com/office/excel/2006/main">
          <x14:cfRule type="dataBar" id="{3DDE5457-78AE-43C9-9381-84A2A6CA3758}">
            <x14:dataBar minLength="0" maxLength="100" gradient="0">
              <x14:cfvo type="num">
                <xm:f>0</xm:f>
              </x14:cfvo>
              <x14:cfvo type="num">
                <xm:f>1</xm:f>
              </x14:cfvo>
              <x14:negativeFillColor rgb="FFFF0000"/>
              <x14:axisColor rgb="FF000000"/>
            </x14:dataBar>
          </x14:cfRule>
          <xm:sqref>D24</xm:sqref>
        </x14:conditionalFormatting>
        <x14:conditionalFormatting xmlns:xm="http://schemas.microsoft.com/office/excel/2006/main">
          <x14:cfRule type="dataBar" id="{DCC7F872-F4A3-4D2D-8966-B0405D9269CF}">
            <x14:dataBar minLength="0" maxLength="100" gradient="0">
              <x14:cfvo type="num">
                <xm:f>0</xm:f>
              </x14:cfvo>
              <x14:cfvo type="num">
                <xm:f>1</xm:f>
              </x14:cfvo>
              <x14:negativeFillColor rgb="FFFF0000"/>
              <x14:axisColor rgb="FF000000"/>
            </x14:dataBar>
          </x14:cfRule>
          <xm:sqref>D36</xm:sqref>
        </x14:conditionalFormatting>
        <x14:conditionalFormatting xmlns:xm="http://schemas.microsoft.com/office/excel/2006/main">
          <x14:cfRule type="dataBar" id="{AD39C701-FA6B-4A49-BBD0-591DF2C9314E}">
            <x14:dataBar minLength="0" maxLength="100" gradient="0">
              <x14:cfvo type="num">
                <xm:f>0</xm:f>
              </x14:cfvo>
              <x14:cfvo type="num">
                <xm:f>1</xm:f>
              </x14:cfvo>
              <x14:negativeFillColor rgb="FFFF0000"/>
              <x14:axisColor rgb="FF000000"/>
            </x14:dataBar>
          </x14:cfRule>
          <xm:sqref>D33</xm:sqref>
        </x14:conditionalFormatting>
        <x14:conditionalFormatting xmlns:xm="http://schemas.microsoft.com/office/excel/2006/main">
          <x14:cfRule type="dataBar" id="{86CA8E6A-418C-4F14-874C-CE03B799110C}">
            <x14:dataBar minLength="0" maxLength="100" gradient="0">
              <x14:cfvo type="num">
                <xm:f>0</xm:f>
              </x14:cfvo>
              <x14:cfvo type="num">
                <xm:f>1</xm:f>
              </x14:cfvo>
              <x14:negativeFillColor rgb="FFFF0000"/>
              <x14:axisColor rgb="FF000000"/>
            </x14:dataBar>
          </x14:cfRule>
          <xm:sqref>D34</xm:sqref>
        </x14:conditionalFormatting>
      </x14:conditionalFormatting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topLeftCell="A10" zoomScaleNormal="100" workbookViewId="0"/>
  </sheetViews>
  <sheetFormatPr defaultRowHeight="12.75"/>
  <cols>
    <col min="1" max="1" width="87.140625" style="32" customWidth="1"/>
    <col min="2" max="16384" width="9.140625" style="1"/>
  </cols>
  <sheetData>
    <row r="1" spans="1:2" ht="46.5" customHeight="1"/>
    <row r="2" spans="1:2" s="34" customFormat="1" ht="15.75">
      <c r="A2" s="33" t="s">
        <v>64</v>
      </c>
      <c r="B2" s="33"/>
    </row>
    <row r="3" spans="1:2" s="38" customFormat="1" ht="27" customHeight="1">
      <c r="A3" s="39" t="s">
        <v>65</v>
      </c>
      <c r="B3" s="39"/>
    </row>
    <row r="4" spans="1:2" s="35" customFormat="1" ht="26.25">
      <c r="A4" s="36" t="s">
        <v>66</v>
      </c>
    </row>
    <row r="5" spans="1:2" ht="74.099999999999994" customHeight="1">
      <c r="A5" s="37" t="s">
        <v>67</v>
      </c>
    </row>
    <row r="6" spans="1:2" ht="26.25" customHeight="1">
      <c r="A6" s="36" t="s">
        <v>68</v>
      </c>
    </row>
    <row r="7" spans="1:2" s="32" customFormat="1" ht="204.95" customHeight="1">
      <c r="A7" s="41" t="s">
        <v>69</v>
      </c>
    </row>
    <row r="8" spans="1:2" s="35" customFormat="1" ht="26.25">
      <c r="A8" s="36" t="s">
        <v>70</v>
      </c>
    </row>
    <row r="9" spans="1:2" ht="60">
      <c r="A9" s="37" t="s">
        <v>71</v>
      </c>
    </row>
    <row r="10" spans="1:2" s="32" customFormat="1" ht="27.95" customHeight="1">
      <c r="A10" s="40" t="s">
        <v>72</v>
      </c>
    </row>
    <row r="11" spans="1:2" s="35" customFormat="1" ht="26.25">
      <c r="A11" s="36" t="s">
        <v>73</v>
      </c>
    </row>
    <row r="12" spans="1:2" ht="30">
      <c r="A12" s="37" t="s">
        <v>74</v>
      </c>
    </row>
    <row r="13" spans="1:2" s="32" customFormat="1" ht="27.95" customHeight="1">
      <c r="A13" s="40" t="s">
        <v>75</v>
      </c>
    </row>
    <row r="14" spans="1:2" s="35" customFormat="1" ht="26.25">
      <c r="A14" s="36" t="s">
        <v>76</v>
      </c>
    </row>
    <row r="15" spans="1:2" ht="75" customHeight="1">
      <c r="A15" s="37" t="s">
        <v>77</v>
      </c>
    </row>
    <row r="16" spans="1:2" ht="75">
      <c r="A16" s="37" t="s">
        <v>78</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B3DE8CD752FC47A176FEA1FC4C26FC" ma:contentTypeVersion="4" ma:contentTypeDescription="Create a new document." ma:contentTypeScope="" ma:versionID="2779ae4d2e5c77854b22c5f482c24c16">
  <xsd:schema xmlns:xsd="http://www.w3.org/2001/XMLSchema" xmlns:xs="http://www.w3.org/2001/XMLSchema" xmlns:p="http://schemas.microsoft.com/office/2006/metadata/properties" xmlns:ns3="3ce2f453-a8f0-483d-8543-221e577f3027" targetNamespace="http://schemas.microsoft.com/office/2006/metadata/properties" ma:root="true" ma:fieldsID="d0efa12df6f38754abfbabddf32573e5" ns3:_="">
    <xsd:import namespace="3ce2f453-a8f0-483d-8543-221e577f302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2f453-a8f0-483d-8543-221e577f3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928B0A-825A-46AF-BEAD-F89B0CE3C0F4}"/>
</file>

<file path=customXml/itemProps2.xml><?xml version="1.0" encoding="utf-8"?>
<ds:datastoreItem xmlns:ds="http://schemas.openxmlformats.org/officeDocument/2006/customXml" ds:itemID="{BCB57940-C436-4329-8504-B3A611CF0224}"/>
</file>

<file path=customXml/itemProps3.xml><?xml version="1.0" encoding="utf-8"?>
<ds:datastoreItem xmlns:ds="http://schemas.openxmlformats.org/officeDocument/2006/customXml" ds:itemID="{82B1877C-41E5-4E95-8716-17BCC82E5619}"/>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João Gameiro</cp:lastModifiedBy>
  <cp:revision/>
  <dcterms:created xsi:type="dcterms:W3CDTF">2019-03-19T17:17:03Z</dcterms:created>
  <dcterms:modified xsi:type="dcterms:W3CDTF">2021-04-05T19:47:51Z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0x0101003FB3DE8CD752FC47A176FEA1FC4C26FC</vt:lpwstr>
  </property>
</Properties>
</file>