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4004"/>
  <workbookPr dateCompatibility="0" filterPrivacy="1" codeName="ThisWorkbook"/>
  <xr:revisionPtr revIDLastSave="0" documentId="8_{F0B8BF4C-1058-42AA-81CF-C2BAEE2B71A5}" xr6:coauthVersionLast="46" xr6:coauthVersionMax="46" xr10:uidLastSave="{00000000-0000-0000-0000-000000000000}"/>
  <bookViews>
    <workbookView xWindow="-120" yWindow="-120" windowWidth="20730" windowHeight="11160" xr2:uid="{00000000-000D-0000-FFFF-FFFF00000000}"/>
  </bookViews>
  <sheets>
    <sheet name="ProjectSchedule" sheetId="11" r:id="rId1"/>
    <sheet name="About" sheetId="12" r:id="rId2"/>
  </sheets>
  <definedNames>
    <definedName name="Display_Week">ProjectSchedule!$E$2</definedName>
    <definedName name="_xlnm.Print_Titles" localSheetId="0">ProjectSchedule!$2:$4</definedName>
    <definedName name="Project_Start">ProjectSchedule!$E$1</definedName>
    <definedName name="task_end" localSheetId="0">ProjectSchedule!$F1</definedName>
    <definedName name="task_progress" localSheetId="0">ProjectSchedule!$D1</definedName>
    <definedName name="task_start" localSheetId="0">ProjectSchedule!$E1</definedName>
    <definedName name="today" localSheetId="0">TODAY()</definedName>
  </definedNames>
  <calcPr calcId="191028" calcCompleted="0"/>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F38" i="11" l="1"/>
  <c r="F36" i="11"/>
  <c r="E36" i="11"/>
  <c r="F35" i="11"/>
  <c r="F28" i="11"/>
  <c r="F31" i="11"/>
  <c r="E31" i="11"/>
  <c r="F29" i="11"/>
  <c r="F25" i="11"/>
  <c r="E25" i="11"/>
  <c r="F24" i="11"/>
  <c r="F45" i="11"/>
  <c r="E45" i="11"/>
  <c r="F44" i="11"/>
  <c r="E44" i="11"/>
  <c r="F43" i="11"/>
  <c r="E43" i="11"/>
  <c r="F42" i="11"/>
  <c r="E42" i="11"/>
  <c r="F41" i="11"/>
  <c r="E41" i="11"/>
  <c r="F40" i="11"/>
  <c r="E40" i="11"/>
  <c r="F39" i="11"/>
  <c r="E39" i="11"/>
  <c r="E38" i="11"/>
  <c r="E35" i="11"/>
  <c r="F33" i="11"/>
  <c r="E33" i="11"/>
  <c r="F34" i="11"/>
  <c r="E34" i="11"/>
  <c r="F22" i="11"/>
  <c r="E22" i="11"/>
  <c r="F19" i="11"/>
  <c r="E20" i="11"/>
  <c r="F10" i="11"/>
  <c r="E28" i="11"/>
  <c r="F27" i="11"/>
  <c r="E24" i="11"/>
  <c r="E23" i="11"/>
  <c r="E19" i="11"/>
  <c r="F23" i="11"/>
  <c r="E18" i="11"/>
  <c r="F18" i="11" s="1"/>
  <c r="F17" i="11"/>
  <c r="E12" i="11"/>
  <c r="F11" i="11"/>
  <c r="E10" i="11"/>
  <c r="E11" i="11"/>
  <c r="F9" i="11"/>
  <c r="F15" i="11"/>
  <c r="E27" i="11"/>
  <c r="E17" i="11"/>
  <c r="E15" i="11"/>
  <c r="E14" i="11"/>
  <c r="F14" i="11"/>
  <c r="F13" i="11"/>
  <c r="E13" i="11"/>
  <c r="F12" i="11"/>
  <c r="E9" i="11"/>
  <c r="F7" i="11"/>
  <c r="E7" i="11"/>
  <c r="F6" i="11"/>
  <c r="E6" i="11"/>
  <c r="H5" i="11"/>
  <c r="E29" i="11" l="1"/>
  <c r="H28" i="11"/>
  <c r="I3" i="11"/>
  <c r="H47" i="11"/>
  <c r="H46" i="11"/>
  <c r="H45" i="11"/>
  <c r="H39" i="11"/>
  <c r="H32" i="11"/>
  <c r="H26" i="11"/>
  <c r="H16" i="11"/>
  <c r="H8" i="11"/>
  <c r="H27" i="11" l="1"/>
  <c r="H9" i="11"/>
  <c r="I4" i="11"/>
  <c r="H10" i="11" l="1"/>
  <c r="E30" i="11"/>
  <c r="F30" i="11" s="1"/>
  <c r="H29" i="11"/>
  <c r="H17" i="11"/>
  <c r="J3" i="11"/>
  <c r="K3" i="11" s="1"/>
  <c r="L3" i="11" s="1"/>
  <c r="M3" i="11" s="1"/>
  <c r="N3" i="11" s="1"/>
  <c r="O3" i="11" s="1"/>
  <c r="P3" i="11" s="1"/>
  <c r="I2" i="11"/>
  <c r="E21" i="11" l="1"/>
  <c r="F20" i="11"/>
  <c r="H30" i="11"/>
  <c r="H18" i="11"/>
  <c r="H11" i="11"/>
  <c r="P2" i="11"/>
  <c r="Q3" i="11"/>
  <c r="R3" i="11" s="1"/>
  <c r="S3" i="11" s="1"/>
  <c r="T3" i="11" s="1"/>
  <c r="U3" i="11" s="1"/>
  <c r="V3" i="11" s="1"/>
  <c r="W3" i="11" s="1"/>
  <c r="J4" i="11"/>
  <c r="F21" i="11" l="1"/>
  <c r="H20" i="11"/>
  <c r="H19" i="11"/>
  <c r="W2" i="11"/>
  <c r="X3" i="11"/>
  <c r="Y3" i="11" s="1"/>
  <c r="Z3" i="11" s="1"/>
  <c r="AA3" i="11" s="1"/>
  <c r="AB3" i="11" s="1"/>
  <c r="AC3" i="11" s="1"/>
  <c r="AD3" i="11" s="1"/>
  <c r="K4" i="11"/>
  <c r="AE3" i="11" l="1"/>
  <c r="AF3" i="11" s="1"/>
  <c r="AG3" i="11" s="1"/>
  <c r="AH3" i="11" s="1"/>
  <c r="AI3" i="11" s="1"/>
  <c r="AJ3" i="11" s="1"/>
  <c r="AD2" i="11"/>
  <c r="L4" i="11"/>
  <c r="AK3" i="11" l="1"/>
  <c r="AL3" i="11" s="1"/>
  <c r="AM3" i="11" s="1"/>
  <c r="AN3" i="11" s="1"/>
  <c r="AO3" i="11" s="1"/>
  <c r="AP3" i="11" s="1"/>
  <c r="AQ3" i="11" s="1"/>
  <c r="M4" i="11"/>
  <c r="AR3" i="11" l="1"/>
  <c r="AS3" i="11" s="1"/>
  <c r="AK2" i="11"/>
  <c r="N4" i="11"/>
  <c r="AT3" i="11" l="1"/>
  <c r="AS4" i="11"/>
  <c r="AR2" i="11"/>
  <c r="O4" i="11"/>
  <c r="AU3" i="11" l="1"/>
  <c r="AT4" i="11"/>
  <c r="AV3" i="11" l="1"/>
  <c r="AU4" i="11"/>
  <c r="P4" i="11"/>
  <c r="Q4" i="11"/>
  <c r="AW3" i="11" l="1"/>
  <c r="AV4" i="11"/>
  <c r="R4" i="11"/>
  <c r="AX3" i="11" l="1"/>
  <c r="AY3" i="11" s="1"/>
  <c r="AW4" i="11"/>
  <c r="S4" i="11"/>
  <c r="AY4" i="11" l="1"/>
  <c r="AZ3" i="11"/>
  <c r="AY2" i="11"/>
  <c r="AX4" i="11"/>
  <c r="T4" i="11"/>
  <c r="BA3" i="11" l="1"/>
  <c r="AZ4" i="11"/>
  <c r="U4" i="11"/>
  <c r="BA4" i="11" l="1"/>
  <c r="BB3" i="11"/>
  <c r="V4" i="11"/>
  <c r="BB4" i="11" l="1"/>
  <c r="BC3" i="11"/>
  <c r="W4" i="11"/>
  <c r="BC4" i="11" l="1"/>
  <c r="BD3" i="11"/>
  <c r="X4" i="11"/>
  <c r="BE3" i="11" l="1"/>
  <c r="BD4" i="11"/>
  <c r="Y4" i="11"/>
  <c r="BE4" i="11" l="1"/>
  <c r="BF3" i="11"/>
  <c r="Z4" i="11"/>
  <c r="BF4" i="11" l="1"/>
  <c r="BG3" i="11"/>
  <c r="BF2" i="11"/>
  <c r="AA4" i="11"/>
  <c r="BG4" i="11" l="1"/>
  <c r="BH3" i="11"/>
  <c r="AB4" i="11"/>
  <c r="BI3" i="11" l="1"/>
  <c r="BH4" i="11"/>
  <c r="AC4" i="11"/>
  <c r="BJ3" i="11" l="1"/>
  <c r="BI4" i="11"/>
  <c r="AD4" i="11"/>
  <c r="BK3" i="11" l="1"/>
  <c r="BJ4" i="11"/>
  <c r="AE4" i="11"/>
  <c r="BL3" i="11" l="1"/>
  <c r="BK4" i="11"/>
  <c r="AF4" i="11"/>
  <c r="BL4" i="11" l="1"/>
  <c r="AG4" i="11"/>
  <c r="AH4" i="11" l="1"/>
  <c r="AI4" i="11" l="1"/>
  <c r="AJ4" i="11" l="1"/>
  <c r="AK4" i="11" l="1"/>
  <c r="AL4" i="11" l="1"/>
  <c r="AM4" i="11" l="1"/>
  <c r="AN4" i="11" l="1"/>
  <c r="AO4" i="11" l="1"/>
  <c r="AP4" i="11" l="1"/>
  <c r="AQ4" i="11" l="1"/>
  <c r="AR4" i="11" l="1"/>
</calcChain>
</file>

<file path=xl/sharedStrings.xml><?xml version="1.0" encoding="utf-8"?>
<sst xmlns="http://purl.oclc.org/ooxml/spreadsheetml/main" count="113" uniqueCount="89">
  <si>
    <t>Enter the name of the Project Lead in cell B3. Enter the Project Start date in cell E3. Pooject Start: label is in cell C3.</t>
  </si>
  <si>
    <t>KIUA</t>
  </si>
  <si>
    <t>Project Start:</t>
  </si>
  <si>
    <t>The Display Week in cell E4  represents the starting week to display in the project schedule in cell I4. The project start date is considered Week 1. To change the display week, simply enter a new week number in cell E4.
The starting date for each week, starting with the display week from cell E4, starts in cell I4 and is auto calculated. There are 8 weeks represented in this view from cell I4 through cell BF4.
You should not modify these cells.
Display Week: label is in cell C4.</t>
  </si>
  <si>
    <t>Display Week:</t>
  </si>
  <si>
    <t>Cells I5 through BL5 contain the day number for the week represented in the cell block above each date cell and are auto calculated.
You should not modify these cells.
Today's date is outlined in Red (hex #AD3815) from today's date in row 5 through the entire date column to the end of the project schedule.</t>
  </si>
  <si>
    <t>This row contains headers for the project schedule that follows below them. 
Navigate from B6 through BL 6 to hear the content. The first letter of each day of the week for the date above that heading, starts in cell I6 and continues through cell BL6.
All project timeline charting is auto generated based on the start and end dates entered, using conditional formats.
Do not modify content in cells within columns after column I starting with cell I7.</t>
  </si>
  <si>
    <t>TASK</t>
  </si>
  <si>
    <t>ASSIGNED
TO</t>
  </si>
  <si>
    <t>PROGRESS</t>
  </si>
  <si>
    <t>START</t>
  </si>
  <si>
    <t>END</t>
  </si>
  <si>
    <t>DAYS</t>
  </si>
  <si>
    <t xml:space="preserve">Do not delete this row. This row is hidden to preserve a formula that is used to highlight the curren day within the project schedule. </t>
  </si>
  <si>
    <t>Estudo e escolha de propostas</t>
  </si>
  <si>
    <t>Todos</t>
  </si>
  <si>
    <t>Estudo dos conceitos iniciais do projeto</t>
  </si>
  <si>
    <t>Cell B8 contains the Phase 1 sample title. 
Enter a new Title in cell B8.
Enter a name to assign the phase to, if it applies for your project, in cell C8.
Enter Progress for the entire phase, if it applies for your project, in cell D8.
Enter the start and end dates for the entire phase, if it applies for your project, in cells E8 and F8. 
The Gantt chart will automatically fill in the appropriate dates and shade according to the progress entered.
To delete the phase and work only from tasks, simply delete this row.</t>
  </si>
  <si>
    <t>Módulo Kafka</t>
  </si>
  <si>
    <t xml:space="preserve">Cell B9 contains the sample task "Task 1." 
Enter a new task name in cell B9.
Enter a person to assign the task to in cell C9.
Enter progres of the task in cell D9. A progress bar appears in the cell and is shaded according to the number in the cell. For example, 50 percent progress would shade half of the cell.
Enter task start date in cell E9.
Enter task end date in cell F9.
A status bar shaded for the dates entered appears in blocks starting from cell I9 through BL9. </t>
  </si>
  <si>
    <t>Investigação sobre o Apache Kafka, e suas APIs</t>
  </si>
  <si>
    <t>João Gameiro, Pedro Abreu</t>
  </si>
  <si>
    <t>Rows 10 through 13 repeat the pattern from row 9. 
Repeat the instructions from cell A9 for all task rows in this worksheet. Overwrite any sample data.
A sample of another phase starts in cell A14. 
Continue entering tasks in cells A10 through A13 or go to cell A14 to learn more.</t>
  </si>
  <si>
    <t>Interligação e criação de uma aplicação exemplo com consumidores e produtores kafka</t>
  </si>
  <si>
    <t>João Gameiro</t>
  </si>
  <si>
    <t>Estudo e tentativa de implementação de um kafka broker numa máquina virtual</t>
  </si>
  <si>
    <t>Pedro Abreu</t>
  </si>
  <si>
    <t>Estudo de interligação do módulo kafka com outros componentes</t>
  </si>
  <si>
    <t>Implementação e  interligação do kafka com outros componentes</t>
  </si>
  <si>
    <t>Correção de erros e preparação para protótipo</t>
  </si>
  <si>
    <t>Estudo e implementação de alterações necessárias para integração do backoffice</t>
  </si>
  <si>
    <t>The cell at right contains the Phase 2 sample title. 
You can create a new phase at any time within column B. This project schedule does not require phases. To remove the phase, simply delete the row.
To create a new phase block in this row, enter a new Title in cell at right.
To continue adding tasks to the phase above, enter a new row above this one and fill in the task data as in cell A9's instruction.
Update the Phase details in cell at right based on cell A8's instruction.
Continue navigating down column A cells to learn more.
If you haven't added any new rows in this worksheet, you will find 2 additional sample phase blocks have been created for you in cells B20 and B26. Otherwise, navigate through column A cells to find the additional blocks. 
Repeat the instructions from cells A8 and A9 whenever you need to.</t>
  </si>
  <si>
    <t>Base de Dados &amp; APIs</t>
  </si>
  <si>
    <t>Estudar conceitos e tecnologias (InfluxDB) para implementar base de dados</t>
  </si>
  <si>
    <t>Gabriel Ribeiro, Marco Ramos, Miguel Nogueira</t>
  </si>
  <si>
    <t>Estudo e tentativa de implementação de uma base de dados exemplificativa</t>
  </si>
  <si>
    <t>Gabriel Ribeiro, Marco Ramos</t>
  </si>
  <si>
    <t>Estudar APIs e sistema SCOM para recolha de KPIs</t>
  </si>
  <si>
    <t>Alexandre Oliveira</t>
  </si>
  <si>
    <t>Implementação beta da base de dados</t>
  </si>
  <si>
    <t>Estudo da API disponibilizada, seus métodos e sua interligação com o Daemon</t>
  </si>
  <si>
    <t xml:space="preserve">Correção de erros na bases de dados e estudo de interligação com outros componentes </t>
  </si>
  <si>
    <t>Gabriel Ribeiro, Marco Ramos, Alexandre Oliveira</t>
  </si>
  <si>
    <t xml:space="preserve">Teste e correção de erros </t>
  </si>
  <si>
    <t>Estudo de otimizações na base de dados e outros modulos para o protótipo</t>
  </si>
  <si>
    <t>Implementação de otimizações na base de dados e preparação para interligação com backoffice</t>
  </si>
  <si>
    <t>Sample phase title block</t>
  </si>
  <si>
    <t>Frontend</t>
  </si>
  <si>
    <t>Estudo de ideias para uma página de consumo de dados (Layout, tecnologias, ...)</t>
  </si>
  <si>
    <t>Miguel Nogueira</t>
  </si>
  <si>
    <t>Esboço da página web consumo e estudo da sua interligação com módulo kafka</t>
  </si>
  <si>
    <t>Miguel Nogueira, João Gameiro</t>
  </si>
  <si>
    <t>Implementação de páginas de consumo e sua interligação com outros componentes</t>
  </si>
  <si>
    <t>Estudo de melhorias e otimizações para construir o protótipo</t>
  </si>
  <si>
    <t>Miguel Nogueira, Alexandre Oliveira</t>
  </si>
  <si>
    <t>Ferramentas Adicionais</t>
  </si>
  <si>
    <t>Estudo de grafana e o seu modo de funcionamento</t>
  </si>
  <si>
    <t>Miguel Nogueira, Marco Ramos</t>
  </si>
  <si>
    <t>Estudo de máquinas virtuais na Azure para implementação do Módulo Kafka</t>
  </si>
  <si>
    <t>Estudo de interligação com base de dados  e de criação de dashboards no Grafana</t>
  </si>
  <si>
    <t>Implementação das dashboards utilizando grafana e ligação à base de dados</t>
  </si>
  <si>
    <t>Miguel Nogueira, Marco Ramos, Gabriel Ribeiro</t>
  </si>
  <si>
    <t>Backoffice</t>
  </si>
  <si>
    <t>Estudo das funcionalidades e objectivo do backoffice</t>
  </si>
  <si>
    <t>Estudo das tecnologias, estrutura e interligação com outros módulos</t>
  </si>
  <si>
    <t>Estudo de alterações necessárias nos outros módulos para integração do backoffice</t>
  </si>
  <si>
    <t>Início do desenvolvimento da plataforma web do backoffice</t>
  </si>
  <si>
    <t>Alterações dos outros módulos para integração com backoffice</t>
  </si>
  <si>
    <t>Correção de erros na implementação</t>
  </si>
  <si>
    <t>Estudo de optimizações e melhorias para M4 no sistema</t>
  </si>
  <si>
    <t>Implementação final e correção de erros</t>
  </si>
  <si>
    <t>This is an empty row</t>
  </si>
  <si>
    <t>This row marks the end of the Project Schedule. DO NOT enter anything in this row. 
Insert new rows ABOVE this one to continue building out your Project Schedule.</t>
  </si>
  <si>
    <t>Insert new rows ABOVE this one</t>
  </si>
  <si>
    <t>SIMPLE GANTT CHART by Vertex42.com</t>
  </si>
  <si>
    <t>https://www.vertex42.com/ExcelTemplates/simple-gantt-chart.html</t>
  </si>
  <si>
    <t>About This Template</t>
  </si>
  <si>
    <t>This template provides a simple way to create a Gantt chart to help visualize and track your project. Simply enter your tasks and start and end dates - no formulas required. The bars in the Gantt chart represent the duration of the task and are displayed using conditional formatting. Insert new tasks by inserting new rows.</t>
  </si>
  <si>
    <t>Guide for Screen Readers</t>
  </si>
  <si>
    <t>There are 2 worksheets in this workbook. 
TimeSheet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</si>
  <si>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Additional Help</t>
  </si>
  <si>
    <t>Click on the link below to visit vertex42.com and learn more about how to use this template, such as how to calculate days and work days, create task dependencies, change the colors of the bars, add a scroll bar to make it easier to change the display week, extend the date range displayed in the chart, etc.</t>
  </si>
  <si>
    <t>How to Use the Simple Gantt Chart</t>
  </si>
  <si>
    <t>More Project Management Templates</t>
  </si>
  <si>
    <t>Visit Vertex42.com to download other project management templates, including different types of project schedules, Gantt charts, tasks lists, etc.</t>
  </si>
  <si>
    <t>Project Management Templates</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</si>
  <si>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</si>
  <si>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amortization.</t>
  </si>
  <si>
    <t>Businesses will find invoices, time sheets, inventory trackers, financial statements, and project planning templates. Teachers and students will find resources such as class schedules, grade books, and attendance sheets. Organize your family life with meal planners, checklists, and exercise logs. Each template is thoroughly researched, refined, and improved over time through feedback from thousands of users.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</si>
</sst>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m/d/yy;@"/>
    <numFmt numFmtId="165" formatCode="ddd\,\ m/d/yyyy"/>
    <numFmt numFmtId="166" formatCode="mmm\ d\,\ yyyy"/>
    <numFmt numFmtId="167" formatCode="d"/>
    <numFmt numFmtId="168" formatCode="d/m/yyyy;@"/>
  </numFmts>
  <fonts count="26">
    <font>
      <sz val="11"/>
      <color theme="1"/>
      <name val="Calibri"/>
      <family val="2"/>
      <scheme val="minor"/>
    </font>
    <font>
      <sz val="10"/>
      <name val="Calibri"/>
      <family val="2"/>
      <scheme val="minor"/>
    </font>
    <font>
      <u/>
      <sz val="11"/>
      <color indexed="12"/>
      <name val="Arial"/>
      <family val="2"/>
    </font>
    <font>
      <sz val="10"/>
      <color theme="1" tint="0.499984740745262"/>
      <name val="Calibri"/>
      <family val="2"/>
      <scheme val="minor"/>
    </font>
    <font>
      <sz val="11"/>
      <name val="Calibri"/>
      <family val="2"/>
      <scheme val="minor"/>
    </font>
    <font>
      <b/>
      <sz val="11"/>
      <color theme="1"/>
      <name val="Calibri"/>
      <family val="2"/>
      <scheme val="minor"/>
    </font>
    <font>
      <b/>
      <sz val="9"/>
      <color theme="0"/>
      <name val="Calibri"/>
      <family val="2"/>
      <scheme val="minor"/>
    </font>
    <font>
      <i/>
      <sz val="9"/>
      <color theme="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b/>
      <sz val="12"/>
      <color theme="1" tint="0.34998626667073579"/>
      <name val="Calibri"/>
      <family val="2"/>
      <scheme val="minor"/>
    </font>
    <font>
      <b/>
      <sz val="10"/>
      <name val="Calibri"/>
      <family val="2"/>
      <scheme val="minor"/>
    </font>
    <font>
      <sz val="11"/>
      <color theme="1" tint="0.499984740745262"/>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1"/>
      <color rgb="FFFFFFFF"/>
      <name val="Calibri"/>
      <family val="2"/>
      <scheme val="minor"/>
    </font>
    <font>
      <b/>
      <sz val="9"/>
      <name val="Calibri"/>
      <family val="2"/>
      <scheme val="minor"/>
    </font>
    <font>
      <b/>
      <sz val="8"/>
      <color theme="0"/>
      <name val="Calibri"/>
      <family val="2"/>
      <scheme val="minor"/>
    </font>
    <font>
      <b/>
      <sz val="22"/>
      <color rgb="FF012971"/>
      <name val="Calibri"/>
      <family val="2"/>
      <scheme val="major"/>
    </font>
    <font>
      <sz val="14"/>
      <color rgb="FF427FC2"/>
      <name val="Calibri"/>
      <family val="2"/>
      <scheme val="minor"/>
    </font>
    <font>
      <b/>
      <sz val="11"/>
      <color rgb="FF000000"/>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012971"/>
        <bgColor indexed="64"/>
      </patternFill>
    </fill>
    <fill>
      <patternFill patternType="solid">
        <fgColor rgb="FF8EA9DB"/>
        <bgColor indexed="64"/>
      </patternFill>
    </fill>
    <fill>
      <patternFill patternType="solid">
        <fgColor rgb="FFF4B084"/>
        <bgColor indexed="64"/>
      </patternFill>
    </fill>
    <fill>
      <patternFill patternType="solid">
        <fgColor rgb="FFF8CBAD"/>
        <bgColor indexed="64"/>
      </patternFill>
    </fill>
    <fill>
      <patternFill patternType="solid">
        <fgColor rgb="FFF2F2F2"/>
        <bgColor indexed="64"/>
      </patternFill>
    </fill>
  </fills>
  <borders count="11">
    <border>
      <start/>
      <end/>
      <top/>
      <bottom/>
      <diagonal/>
    </border>
    <border>
      <start/>
      <end/>
      <top style="thin">
        <color theme="0" tint="-0.34998626667073579"/>
      </top>
      <bottom/>
      <diagonal/>
    </border>
    <border>
      <start/>
      <end/>
      <top style="medium">
        <color theme="0" tint="-0.14996795556505021"/>
      </top>
      <bottom style="medium">
        <color theme="0" tint="-0.14996795556505021"/>
      </bottom>
      <diagonal/>
    </border>
    <border>
      <start style="thin">
        <color theme="0" tint="-0.34998626667073579"/>
      </start>
      <end style="thin">
        <color theme="0" tint="-0.34998626667073579"/>
      </end>
      <top style="thin">
        <color theme="0" tint="-0.34998626667073579"/>
      </top>
      <bottom style="thin">
        <color theme="0" tint="-0.34998626667073579"/>
      </bottom>
      <diagonal/>
    </border>
    <border>
      <start style="thin">
        <color theme="0" tint="-0.34998626667073579"/>
      </start>
      <end/>
      <top style="thin">
        <color theme="0" tint="-0.34998626667073579"/>
      </top>
      <bottom/>
      <diagonal/>
    </border>
    <border>
      <start/>
      <end style="thin">
        <color theme="0" tint="-0.34998626667073579"/>
      </end>
      <top style="thin">
        <color theme="0" tint="-0.34998626667073579"/>
      </top>
      <bottom/>
      <diagonal/>
    </border>
    <border>
      <start style="thin">
        <color theme="0" tint="-0.34998626667073579"/>
      </start>
      <end/>
      <top/>
      <bottom/>
      <diagonal/>
    </border>
    <border>
      <start/>
      <end style="thin">
        <color theme="0" tint="-0.34998626667073579"/>
      </end>
      <top/>
      <bottom/>
      <diagonal/>
    </border>
    <border>
      <start style="thin">
        <color theme="0" tint="-0.34998626667073579"/>
      </start>
      <end style="thin">
        <color theme="0" tint="-0.34998626667073579"/>
      </end>
      <top/>
      <bottom style="medium">
        <color theme="0" tint="-0.14996795556505021"/>
      </bottom>
      <diagonal/>
    </border>
    <border>
      <start style="thin">
        <color theme="0" tint="-0.14993743705557422"/>
      </start>
      <end style="thin">
        <color theme="0" tint="-0.14993743705557422"/>
      </end>
      <top style="medium">
        <color theme="0" tint="-0.14996795556505021"/>
      </top>
      <bottom style="medium">
        <color theme="0" tint="-0.14996795556505021"/>
      </bottom>
      <diagonal/>
    </border>
    <border>
      <start/>
      <end/>
      <top/>
      <bottom style="thin">
        <color theme="0" tint="-0.34998626667073579"/>
      </bottom>
      <diagonal/>
    </border>
  </borders>
  <cellStyleXfs count="13">
    <xf numFmtId="0" fontId="0" fillId="0" borderId="0"/>
    <xf numFmtId="0" fontId="2" fillId="0" borderId="0" applyNumberFormat="0" applyFill="0" applyBorder="0" applyAlignment="0" applyProtection="0">
      <alignment vertical="top"/>
      <protection locked="0"/>
    </xf>
    <xf numFmtId="9" fontId="8" fillId="0" borderId="0" applyFont="0" applyFill="0" applyBorder="0" applyAlignment="0" applyProtection="0"/>
    <xf numFmtId="0" fontId="19" fillId="0" borderId="0"/>
    <xf numFmtId="43" fontId="8" fillId="0" borderId="3" applyFont="0" applyFill="0" applyAlignment="0" applyProtection="0"/>
    <xf numFmtId="0" fontId="10" fillId="0" borderId="0" applyNumberFormat="0" applyFill="0" applyBorder="0" applyAlignment="0" applyProtection="0"/>
    <xf numFmtId="0" fontId="9" fillId="0" borderId="0" applyNumberFormat="0" applyFill="0" applyAlignment="0" applyProtection="0"/>
    <xf numFmtId="0" fontId="9" fillId="0" borderId="0" applyNumberFormat="0" applyFill="0" applyProtection="0">
      <alignment vertical="top"/>
    </xf>
    <xf numFmtId="0" fontId="8" fillId="0" borderId="0" applyNumberFormat="0" applyFill="0" applyProtection="0">
      <alignment horizontal="right" indent="1"/>
    </xf>
    <xf numFmtId="165" fontId="8" fillId="0" borderId="3">
      <alignment horizontal="center" vertical="center"/>
    </xf>
    <xf numFmtId="164" fontId="8" fillId="0" borderId="2" applyFill="0">
      <alignment horizontal="center" vertical="center"/>
    </xf>
    <xf numFmtId="0" fontId="8" fillId="0" borderId="2" applyFill="0">
      <alignment horizontal="center" vertical="center"/>
    </xf>
    <xf numFmtId="0" fontId="8" fillId="0" borderId="2" applyFill="0">
      <alignment horizontal="left" vertical="center" indent="2"/>
    </xf>
  </cellStyleXfs>
  <cellXfs count="113">
    <xf numFmtId="0" fontId="0" fillId="0" borderId="0" xfId="0"/>
    <xf numFmtId="0" fontId="1" fillId="0" borderId="0" xfId="0" applyFont="1"/>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11" fillId="0" borderId="0" xfId="0" applyFont="1"/>
    <xf numFmtId="0" fontId="12" fillId="0" borderId="0" xfId="1" applyFont="1" applyAlignment="1" applyProtection="1"/>
    <xf numFmtId="9" fontId="4" fillId="0" borderId="2" xfId="2" applyFont="1" applyBorder="1" applyAlignment="1">
      <alignment horizontal="center" vertical="center"/>
    </xf>
    <xf numFmtId="0" fontId="4" fillId="0" borderId="2" xfId="0" applyFont="1" applyBorder="1" applyAlignment="1">
      <alignment horizontal="center" vertical="center"/>
    </xf>
    <xf numFmtId="0" fontId="5" fillId="8" borderId="2" xfId="0" applyFont="1" applyFill="1" applyBorder="1" applyAlignment="1">
      <alignment horizontal="left" vertical="center" indent="1"/>
    </xf>
    <xf numFmtId="9" fontId="4" fillId="8" borderId="2" xfId="2" applyFont="1" applyFill="1" applyBorder="1" applyAlignment="1">
      <alignment horizontal="center" vertical="center"/>
    </xf>
    <xf numFmtId="164" fontId="0" fillId="8" borderId="2" xfId="0" applyNumberFormat="1" applyFill="1" applyBorder="1" applyAlignment="1">
      <alignment horizontal="center" vertical="center"/>
    </xf>
    <xf numFmtId="164" fontId="4" fillId="8" borderId="2" xfId="0" applyNumberFormat="1" applyFont="1" applyFill="1" applyBorder="1" applyAlignment="1">
      <alignment horizontal="center" vertical="center"/>
    </xf>
    <xf numFmtId="9" fontId="4" fillId="3" borderId="2" xfId="2" applyFont="1" applyFill="1" applyBorder="1" applyAlignment="1">
      <alignment horizontal="center" vertical="center"/>
    </xf>
    <xf numFmtId="0" fontId="5" fillId="9" borderId="2" xfId="0" applyFont="1" applyFill="1" applyBorder="1" applyAlignment="1">
      <alignment horizontal="left" vertical="center" indent="1"/>
    </xf>
    <xf numFmtId="9" fontId="4" fillId="9" borderId="2" xfId="2" applyFont="1" applyFill="1" applyBorder="1" applyAlignment="1">
      <alignment horizontal="center" vertical="center"/>
    </xf>
    <xf numFmtId="9" fontId="4" fillId="4" borderId="2" xfId="2" applyFont="1" applyFill="1" applyBorder="1" applyAlignment="1">
      <alignment horizontal="center" vertical="center"/>
    </xf>
    <xf numFmtId="0" fontId="5" fillId="6" borderId="2" xfId="0" applyFont="1" applyFill="1" applyBorder="1" applyAlignment="1">
      <alignment horizontal="left" vertical="center" indent="1"/>
    </xf>
    <xf numFmtId="9" fontId="4" fillId="6" borderId="2" xfId="2" applyFont="1" applyFill="1" applyBorder="1" applyAlignment="1">
      <alignment horizontal="center" vertical="center"/>
    </xf>
    <xf numFmtId="9" fontId="4" fillId="11" borderId="2" xfId="2" applyFont="1" applyFill="1" applyBorder="1" applyAlignment="1">
      <alignment horizontal="center" vertical="center"/>
    </xf>
    <xf numFmtId="0" fontId="5" fillId="5" borderId="2" xfId="0" applyFont="1" applyFill="1" applyBorder="1" applyAlignment="1">
      <alignment horizontal="left" vertical="center" indent="1"/>
    </xf>
    <xf numFmtId="9" fontId="4" fillId="5" borderId="2" xfId="2" applyFont="1" applyFill="1" applyBorder="1" applyAlignment="1">
      <alignment horizontal="center" vertical="center"/>
    </xf>
    <xf numFmtId="9" fontId="4" fillId="10" borderId="2" xfId="2" applyFont="1" applyFill="1" applyBorder="1" applyAlignment="1">
      <alignment horizontal="center" vertical="center"/>
    </xf>
    <xf numFmtId="0" fontId="7" fillId="2" borderId="2" xfId="0" applyFont="1" applyFill="1" applyBorder="1" applyAlignment="1">
      <alignment horizontal="left" vertical="center" indent="1"/>
    </xf>
    <xf numFmtId="0" fontId="7" fillId="2" borderId="2" xfId="0" applyFont="1" applyFill="1" applyBorder="1" applyAlignment="1">
      <alignment horizontal="center" vertical="center"/>
    </xf>
    <xf numFmtId="9" fontId="4" fillId="2" borderId="2" xfId="2" applyFont="1" applyFill="1" applyBorder="1" applyAlignment="1">
      <alignment horizontal="center" vertical="center"/>
    </xf>
    <xf numFmtId="164" fontId="3" fillId="2" borderId="2" xfId="0" applyNumberFormat="1" applyFont="1" applyFill="1" applyBorder="1" applyAlignment="1">
      <alignment horizontal="left" vertical="center"/>
    </xf>
    <xf numFmtId="164" fontId="4" fillId="2" borderId="2" xfId="0" applyNumberFormat="1" applyFont="1" applyFill="1" applyBorder="1" applyAlignment="1">
      <alignment horizontal="center" vertical="center"/>
    </xf>
    <xf numFmtId="0" fontId="4" fillId="2" borderId="2" xfId="0"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0" fillId="2" borderId="9" xfId="0" applyFill="1" applyBorder="1" applyAlignment="1">
      <alignment vertical="center"/>
    </xf>
    <xf numFmtId="0" fontId="1" fillId="0" borderId="0" xfId="0" applyFont="1" applyAlignment="1">
      <alignment vertical="top"/>
    </xf>
    <xf numFmtId="0" fontId="13"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8" fillId="0" borderId="0" xfId="0" applyFont="1" applyAlignment="1">
      <alignment vertical="center"/>
    </xf>
    <xf numFmtId="0" fontId="17" fillId="0" borderId="0" xfId="0" applyFont="1" applyAlignment="1">
      <alignment horizontal="left" vertical="top" wrapText="1" indent="1"/>
    </xf>
    <xf numFmtId="0" fontId="1" fillId="0" borderId="0" xfId="0" applyFont="1" applyAlignment="1">
      <alignment horizontal="left" vertical="top"/>
    </xf>
    <xf numFmtId="0" fontId="15" fillId="0" borderId="0" xfId="0" applyFont="1" applyAlignment="1">
      <alignment vertical="top"/>
    </xf>
    <xf numFmtId="0" fontId="2" fillId="0" borderId="0" xfId="1" applyAlignment="1" applyProtection="1">
      <alignment horizontal="left" vertical="top"/>
    </xf>
    <xf numFmtId="0" fontId="0" fillId="0" borderId="0" xfId="0" applyAlignment="1">
      <alignment vertical="top" wrapText="1"/>
    </xf>
    <xf numFmtId="0" fontId="19" fillId="0" borderId="0" xfId="3"/>
    <xf numFmtId="0" fontId="19" fillId="0" borderId="0" xfId="3" applyAlignment="1">
      <alignment wrapText="1"/>
    </xf>
    <xf numFmtId="0" fontId="19" fillId="0" borderId="0" xfId="0" applyFont="1" applyAlignment="1">
      <alignment horizontal="center"/>
    </xf>
    <xf numFmtId="0" fontId="0" fillId="0" borderId="0" xfId="0" applyAlignment="1">
      <alignment wrapText="1"/>
    </xf>
    <xf numFmtId="164" fontId="8" fillId="0" borderId="2" xfId="10">
      <alignment horizontal="center" vertical="center"/>
    </xf>
    <xf numFmtId="0" fontId="8" fillId="8" borderId="2" xfId="11" applyFill="1">
      <alignment horizontal="center" vertical="center"/>
    </xf>
    <xf numFmtId="0" fontId="8" fillId="3" borderId="2" xfId="11" applyFill="1">
      <alignment horizontal="center" vertical="center"/>
    </xf>
    <xf numFmtId="0" fontId="8" fillId="9" borderId="2" xfId="11" applyFill="1">
      <alignment horizontal="center" vertical="center"/>
    </xf>
    <xf numFmtId="0" fontId="8" fillId="4" borderId="2" xfId="11" applyFill="1">
      <alignment horizontal="center" vertical="center"/>
    </xf>
    <xf numFmtId="0" fontId="8" fillId="6" borderId="2" xfId="11" applyFill="1">
      <alignment horizontal="center" vertical="center"/>
    </xf>
    <xf numFmtId="0" fontId="8" fillId="11" borderId="2" xfId="11" applyFill="1">
      <alignment horizontal="center" vertical="center"/>
    </xf>
    <xf numFmtId="0" fontId="8" fillId="5" borderId="2" xfId="11" applyFill="1">
      <alignment horizontal="center" vertical="center"/>
    </xf>
    <xf numFmtId="0" fontId="8" fillId="10" borderId="2" xfId="11" applyFill="1">
      <alignment horizontal="center" vertical="center"/>
    </xf>
    <xf numFmtId="0" fontId="8" fillId="0" borderId="2" xfId="11">
      <alignment horizontal="center" vertical="center"/>
    </xf>
    <xf numFmtId="0" fontId="8" fillId="0" borderId="2" xfId="12">
      <alignment horizontal="left" vertical="center" indent="2"/>
    </xf>
    <xf numFmtId="0" fontId="8" fillId="3" borderId="2" xfId="12" applyFill="1" applyAlignment="1">
      <alignment horizontal="left" vertical="center" wrapText="1"/>
    </xf>
    <xf numFmtId="0" fontId="8" fillId="3" borderId="2" xfId="12" applyFill="1" applyAlignment="1">
      <alignment vertical="center" wrapText="1"/>
    </xf>
    <xf numFmtId="167" fontId="21" fillId="7" borderId="6" xfId="0" applyNumberFormat="1" applyFont="1" applyFill="1" applyBorder="1" applyAlignment="1">
      <alignment horizontal="center" vertical="center"/>
    </xf>
    <xf numFmtId="167" fontId="21" fillId="7" borderId="0" xfId="0" applyNumberFormat="1" applyFont="1" applyFill="1" applyAlignment="1">
      <alignment horizontal="center" vertical="center"/>
    </xf>
    <xf numFmtId="167" fontId="21" fillId="7" borderId="7" xfId="0" applyNumberFormat="1" applyFont="1" applyFill="1" applyBorder="1" applyAlignment="1">
      <alignment horizontal="center" vertical="center"/>
    </xf>
    <xf numFmtId="0" fontId="6" fillId="13" borderId="1" xfId="0" applyFont="1" applyFill="1" applyBorder="1" applyAlignment="1">
      <alignment horizontal="left" vertical="center" indent="1"/>
    </xf>
    <xf numFmtId="0" fontId="6" fillId="13" borderId="1" xfId="0" applyFont="1" applyFill="1" applyBorder="1" applyAlignment="1">
      <alignment horizontal="center" vertical="center" wrapText="1"/>
    </xf>
    <xf numFmtId="0" fontId="22" fillId="13" borderId="8" xfId="0" applyFont="1" applyFill="1" applyBorder="1" applyAlignment="1">
      <alignment horizontal="center" vertical="center" shrinkToFit="1"/>
    </xf>
    <xf numFmtId="0" fontId="23" fillId="0" borderId="0" xfId="5" applyFont="1" applyAlignment="1">
      <alignment horizontal="left"/>
    </xf>
    <xf numFmtId="0" fontId="24" fillId="0" borderId="0" xfId="6" applyFont="1"/>
    <xf numFmtId="168" fontId="8" fillId="3" borderId="2" xfId="10" applyNumberFormat="1" applyFill="1">
      <alignment horizontal="center" vertical="center"/>
    </xf>
    <xf numFmtId="168" fontId="0" fillId="9" borderId="2" xfId="0" applyNumberFormat="1" applyFill="1" applyBorder="1" applyAlignment="1">
      <alignment horizontal="center" vertical="center"/>
    </xf>
    <xf numFmtId="168" fontId="4" fillId="9" borderId="2" xfId="0" applyNumberFormat="1" applyFont="1" applyFill="1" applyBorder="1" applyAlignment="1">
      <alignment horizontal="center" vertical="center"/>
    </xf>
    <xf numFmtId="168" fontId="8" fillId="4" borderId="2" xfId="10" applyNumberFormat="1" applyFill="1">
      <alignment horizontal="center" vertical="center"/>
    </xf>
    <xf numFmtId="168" fontId="0" fillId="6" borderId="2" xfId="0" applyNumberFormat="1" applyFill="1" applyBorder="1" applyAlignment="1">
      <alignment horizontal="center" vertical="center"/>
    </xf>
    <xf numFmtId="168" fontId="4" fillId="6" borderId="2" xfId="0" applyNumberFormat="1" applyFont="1" applyFill="1" applyBorder="1" applyAlignment="1">
      <alignment horizontal="center" vertical="center"/>
    </xf>
    <xf numFmtId="168" fontId="8" fillId="11" borderId="2" xfId="10" applyNumberFormat="1" applyFill="1">
      <alignment horizontal="center" vertical="center"/>
    </xf>
    <xf numFmtId="168" fontId="0" fillId="5" borderId="2" xfId="0" applyNumberFormat="1" applyFill="1" applyBorder="1" applyAlignment="1">
      <alignment horizontal="center" vertical="center"/>
    </xf>
    <xf numFmtId="168" fontId="4" fillId="5" borderId="2" xfId="0" applyNumberFormat="1" applyFont="1" applyFill="1" applyBorder="1" applyAlignment="1">
      <alignment horizontal="center" vertical="center"/>
    </xf>
    <xf numFmtId="168" fontId="8" fillId="10" borderId="2" xfId="10" applyNumberFormat="1" applyFill="1">
      <alignment horizontal="center" vertical="center"/>
    </xf>
    <xf numFmtId="0" fontId="8" fillId="4" borderId="2" xfId="11" applyFill="1" applyAlignment="1">
      <alignment horizontal="left" vertical="center" wrapText="1"/>
    </xf>
    <xf numFmtId="0" fontId="8" fillId="4" borderId="2" xfId="12" applyFill="1" applyAlignment="1">
      <alignment horizontal="left" vertical="center" wrapText="1"/>
    </xf>
    <xf numFmtId="0" fontId="8" fillId="4" borderId="2" xfId="12" applyFill="1" applyAlignment="1">
      <alignment horizontal="left" vertical="top" wrapText="1"/>
    </xf>
    <xf numFmtId="0" fontId="8" fillId="4" borderId="2" xfId="11" applyFill="1" applyAlignment="1">
      <alignment horizontal="center" vertical="center" wrapText="1"/>
    </xf>
    <xf numFmtId="0" fontId="8" fillId="11" borderId="2" xfId="12" applyFill="1" applyAlignment="1">
      <alignment horizontal="left" vertical="center" wrapText="1"/>
    </xf>
    <xf numFmtId="0" fontId="8" fillId="11" borderId="2" xfId="11" applyFill="1" applyAlignment="1">
      <alignment horizontal="center" vertical="center" wrapText="1"/>
    </xf>
    <xf numFmtId="0" fontId="8" fillId="10" borderId="2" xfId="12" applyFill="1" applyAlignment="1">
      <alignment horizontal="left" vertical="center" wrapText="1"/>
    </xf>
    <xf numFmtId="0" fontId="8" fillId="11" borderId="2" xfId="12" applyFill="1" applyAlignment="1">
      <alignment horizontal="left" vertical="top" wrapText="1"/>
    </xf>
    <xf numFmtId="0" fontId="25" fillId="14" borderId="2" xfId="12" applyFont="1" applyFill="1" applyAlignment="1">
      <alignment horizontal="left" vertical="center" wrapText="1"/>
    </xf>
    <xf numFmtId="0" fontId="25" fillId="14" borderId="2" xfId="11" applyFont="1" applyFill="1">
      <alignment horizontal="center" vertical="center"/>
    </xf>
    <xf numFmtId="9" fontId="25" fillId="14" borderId="2" xfId="2" applyFont="1" applyFill="1" applyBorder="1" applyAlignment="1">
      <alignment horizontal="center" vertical="center"/>
    </xf>
    <xf numFmtId="168" fontId="25" fillId="14" borderId="2" xfId="10" applyNumberFormat="1" applyFont="1" applyFill="1">
      <alignment horizontal="center" vertical="center"/>
    </xf>
    <xf numFmtId="0" fontId="8" fillId="15" borderId="2" xfId="12" applyFill="1" applyAlignment="1">
      <alignment horizontal="left" vertical="center" wrapText="1"/>
    </xf>
    <xf numFmtId="0" fontId="8" fillId="15" borderId="2" xfId="11" applyFill="1">
      <alignment horizontal="center" vertical="center"/>
    </xf>
    <xf numFmtId="9" fontId="4" fillId="15" borderId="2" xfId="2" applyFont="1" applyFill="1" applyBorder="1" applyAlignment="1">
      <alignment horizontal="center" vertical="center"/>
    </xf>
    <xf numFmtId="168" fontId="8" fillId="15" borderId="2" xfId="10" applyNumberFormat="1" applyFill="1">
      <alignment horizontal="center" vertical="center"/>
    </xf>
    <xf numFmtId="0" fontId="8" fillId="3" borderId="2" xfId="12" applyFill="1" applyAlignment="1">
      <alignment vertical="top" wrapText="1"/>
    </xf>
    <xf numFmtId="0" fontId="0" fillId="16" borderId="0" xfId="0" applyFill="1"/>
    <xf numFmtId="0" fontId="0" fillId="16" borderId="0" xfId="0" applyFill="1" applyAlignment="1">
      <alignment wrapText="1"/>
    </xf>
    <xf numFmtId="9" fontId="0" fillId="16" borderId="0" xfId="0" applyNumberFormat="1" applyFill="1"/>
    <xf numFmtId="168" fontId="0" fillId="16" borderId="0" xfId="0" applyNumberFormat="1" applyFill="1"/>
    <xf numFmtId="0" fontId="0" fillId="0" borderId="3" xfId="0" applyNumberFormat="1" applyBorder="1" applyAlignment="1">
      <alignment horizontal="center" vertical="center"/>
    </xf>
    <xf numFmtId="0" fontId="8" fillId="4" borderId="2" xfId="11" applyFill="1" applyAlignment="1">
      <alignment horizontal="left" vertical="top" wrapText="1"/>
    </xf>
    <xf numFmtId="0" fontId="8" fillId="15" borderId="2" xfId="11" applyFill="1" applyAlignment="1">
      <alignment horizontal="center" vertical="top" wrapText="1"/>
    </xf>
    <xf numFmtId="0" fontId="8" fillId="15" borderId="2" xfId="11" applyFill="1" applyAlignment="1">
      <alignment horizontal="center" vertical="center" wrapText="1"/>
    </xf>
    <xf numFmtId="0" fontId="8" fillId="15" borderId="2" xfId="12" applyFill="1" applyAlignment="1">
      <alignment horizontal="left" vertical="top" wrapText="1"/>
    </xf>
    <xf numFmtId="0" fontId="8" fillId="10" borderId="2" xfId="12" applyFill="1" applyAlignment="1">
      <alignment horizontal="left" vertical="top" wrapText="1"/>
    </xf>
    <xf numFmtId="0" fontId="8" fillId="3" borderId="2" xfId="12" applyFill="1" applyAlignment="1">
      <alignment horizontal="left" vertical="top" wrapText="1"/>
    </xf>
    <xf numFmtId="0" fontId="8" fillId="11" borderId="2" xfId="11" applyFill="1" applyAlignment="1">
      <alignment horizontal="center" vertical="top" wrapText="1"/>
    </xf>
    <xf numFmtId="166" fontId="20" fillId="12" borderId="4" xfId="0" applyNumberFormat="1" applyFont="1" applyFill="1" applyBorder="1" applyAlignment="1">
      <alignment horizontal="left" vertical="center" wrapText="1" indent="1"/>
    </xf>
    <xf numFmtId="166" fontId="20" fillId="12" borderId="1" xfId="0" applyNumberFormat="1" applyFont="1" applyFill="1" applyBorder="1" applyAlignment="1">
      <alignment horizontal="left" vertical="center" wrapText="1" indent="1"/>
    </xf>
    <xf numFmtId="166" fontId="20" fillId="12" borderId="5" xfId="0" applyNumberFormat="1" applyFont="1" applyFill="1" applyBorder="1" applyAlignment="1">
      <alignment horizontal="left" vertical="center" wrapText="1" indent="1"/>
    </xf>
    <xf numFmtId="165" fontId="8" fillId="0" borderId="3" xfId="9" applyAlignment="1">
      <alignment horizontal="center" vertical="center"/>
    </xf>
    <xf numFmtId="0" fontId="8" fillId="0" borderId="0" xfId="8" applyAlignment="1">
      <alignment horizontal="right" indent="1"/>
    </xf>
    <xf numFmtId="0" fontId="8" fillId="0" borderId="7" xfId="8" applyBorder="1" applyAlignment="1">
      <alignment horizontal="right" indent="1"/>
    </xf>
    <xf numFmtId="0" fontId="0" fillId="0" borderId="10" xfId="0" applyBorder="1" applyAlignment="1"/>
  </cellXfs>
  <cellStyles count="13">
    <cellStyle name="Comma" xfId="4" builtinId="3" customBuiltin="1"/>
    <cellStyle name="Date" xfId="10"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ame" xfId="11" xr:uid="{B2D3C1EE-6B41-4801-AAFC-C2274E49E503}"/>
    <cellStyle name="Normal" xfId="0" builtinId="0"/>
    <cellStyle name="Percent" xfId="2" builtinId="5"/>
    <cellStyle name="Project Start" xfId="9" xr:uid="{8EB8A09A-C31C-40A3-B2C1-9449520178B8}"/>
    <cellStyle name="Task" xfId="12" xr:uid="{6391D789-272B-4DD2-9BF3-2CDCF610FA41}"/>
    <cellStyle name="Title" xfId="5" builtinId="15" customBuiltin="1"/>
    <cellStyle name="zHiddenText" xfId="3" xr:uid="{26E66EE6-E33F-4D77-BAE4-0FB4F5BBF673}"/>
  </cellStyles>
  <dxfs count="12">
    <dxf>
      <fill>
        <patternFill>
          <bgColor theme="7"/>
        </patternFill>
      </fill>
      <border>
        <start/>
        <end/>
      </border>
    </dxf>
    <dxf>
      <fill>
        <patternFill>
          <bgColor theme="0" tint="-0.34998626667073579"/>
        </patternFill>
      </fill>
    </dxf>
    <dxf>
      <border>
        <start style="thin">
          <color rgb="FFC00000"/>
        </start>
        <end style="thin">
          <color rgb="FFC00000"/>
        </end>
        <vertical/>
        <horizontal/>
      </border>
    </dxf>
    <dxf>
      <border>
        <start style="thin">
          <color theme="0" tint="-0.24994659260841701"/>
        </start>
      </border>
    </dxf>
    <dxf>
      <border>
        <start style="thin">
          <color theme="0" tint="-0.24994659260841701"/>
        </star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start style="thin">
          <color theme="4"/>
        </start>
      </border>
    </dxf>
    <dxf>
      <font>
        <b/>
        <color theme="1"/>
      </font>
      <border>
        <top style="double">
          <color theme="4"/>
        </top>
      </border>
    </dxf>
    <dxf>
      <font>
        <b/>
        <color theme="0"/>
      </font>
      <fill>
        <patternFill patternType="solid">
          <fgColor theme="4"/>
          <bgColor theme="4"/>
        </patternFill>
      </fill>
    </dxf>
    <dxf>
      <font>
        <color theme="1"/>
      </font>
      <border>
        <start style="thin">
          <color theme="4"/>
        </start>
        <end style="thin">
          <color theme="4"/>
        </end>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11"/>
      <tableStyleElement type="headerRow" dxfId="10"/>
      <tableStyleElement type="totalRow" dxfId="9"/>
      <tableStyleElement type="firstColumn" dxfId="8"/>
      <tableStyleElement type="lastColumn" dxfId="7"/>
      <tableStyleElement type="firstRowStripe" dxfId="6"/>
      <tableStyleElement type="secondRowStripe" dxfId="5"/>
      <tableStyleElement type="firstColumnStripe" dxfId="4"/>
      <tableStyleElement type="secondColumnStripe" dxfId="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427FC2"/>
      <color rgb="FF012971"/>
      <color rgb="FF215881"/>
      <color rgb="FF42648A"/>
      <color rgb="FF969696"/>
      <color rgb="FFC0C0C0"/>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2.xml"/><Relationship Id="rId3" Type="http://purl.oclc.org/ooxml/officeDocument/relationships/theme" Target="theme/theme1.xml"/><Relationship Id="rId7"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 Id="rId9" Type="http://purl.oclc.org/ooxml/officeDocument/relationships/customXml" Target="../customXml/item3.xml"/></Relationships>
</file>

<file path=xl/drawings/_rels/drawing1.xml.rels><?xml version="1.0" encoding="UTF-8" standalone="yes"?>
<Relationships xmlns="http://schemas.openxmlformats.org/package/2006/relationships"><Relationship Id="rId2" Type="http://purl.oclc.org/ooxml/officeDocument/relationships/image" Target="../media/image1.png"/><Relationship Id="rId1" Type="http://purl.oclc.org/ooxml/officeDocument/relationships/hyperlink" Target="https://www.vertex42.com/ExcelTemplates/simple-gantt-chart.html?utm_source=ms&amp;utm_medium=file&amp;utm_campaign=office&amp;utm_content=logo" TargetMode="External"/></Relationships>
</file>

<file path=xl/drawings/drawing1.xml><?xml version="1.0" encoding="utf-8"?>
<xdr:wsDr xmlns:xdr="http://purl.oclc.org/ooxml/drawingml/spreadsheetDrawing" xmlns:a="http://purl.oclc.org/ooxml/drawingml/main">
  <xdr:twoCellAnchor editAs="oneCell">
    <xdr:from>
      <xdr:col>0</xdr:col>
      <xdr:colOff>0</xdr:colOff>
      <xdr:row>0</xdr:row>
      <xdr:rowOff>95250</xdr:rowOff>
    </xdr:from>
    <xdr:to>
      <xdr:col>0</xdr:col>
      <xdr:colOff>1905000</xdr:colOff>
      <xdr:row>0</xdr:row>
      <xdr:rowOff>523875</xdr:rowOff>
    </xdr:to>
    <xdr:pic>
      <xdr:nvPicPr>
        <xdr:cNvPr id="2" name="Picture 1" descr="Vertex42 logo">
          <a:hlinkClick xmlns:r="http://purl.oclc.org/ooxml/officeDocument/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heme/theme1.xml><?xml version="1.0" encoding="utf-8"?>
<a:theme xmlns:a="http://purl.oclc.org/ooxml/drawingml/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purl.oclc.org/ooxml/officeDocument/relationships/hyperlink" Target="https://www.vertex42.com/ExcelTemplates/simple-gantt-chart.html?utm_source=ms&amp;utm_medium=file&amp;utm_campaign=office&amp;utm_content=url" TargetMode="External"/><Relationship Id="rId2" Type="http://purl.oclc.org/ooxml/officeDocument/relationships/hyperlink" Target="https://www.vertex42.com/ExcelTemplates/simple-gantt-chart.html?utm_source=ms&amp;utm_medium=file&amp;utm_campaign=office&amp;utm_content=help" TargetMode="External"/><Relationship Id="rId1" Type="http://purl.oclc.org/ooxml/officeDocument/relationships/hyperlink" Target="https://www.vertex42.com/ExcelTemplates/excel-project-management.html?utm_source=ms&amp;utm_medium=file&amp;utm_campaign=office&amp;utm_content=text" TargetMode="External"/><Relationship Id="rId6" Type="http://purl.oclc.org/ooxml/officeDocument/relationships/drawing" Target="../drawings/drawing1.xml"/><Relationship Id="rId5" Type="http://purl.oclc.org/ooxml/officeDocument/relationships/printerSettings" Target="../printerSettings/printerSettings2.bin"/><Relationship Id="rId4" Type="http://purl.oclc.org/ooxml/officeDocument/relationships/hyperlink" Target="https://www.vertex42.com/ExcelTemplates/simple-gantt-chart.html?utm_source=ms&amp;utm_medium=file&amp;utm_campaign=office&amp;utm_content=text"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50"/>
  <sheetViews>
    <sheetView showGridLines="0" tabSelected="1" showRuler="0" topLeftCell="C1" zoomScaleNormal="100" zoomScalePageLayoutView="70" workbookViewId="0">
      <pane ySplit="4" topLeftCell="A36" activePane="bottomLeft" state="frozen"/>
      <selection pane="bottomLeft" activeCell="D39" sqref="D39"/>
    </sheetView>
  </sheetViews>
  <sheetFormatPr defaultRowHeight="30" customHeight="1"/>
  <cols>
    <col min="1" max="1" width="2.7109375" style="42" customWidth="1"/>
    <col min="2" max="2" width="35.85546875" customWidth="1"/>
    <col min="3" max="3" width="25.42578125" customWidth="1"/>
    <col min="4" max="4" width="9.28515625" customWidth="1"/>
    <col min="5" max="5" width="10.140625" style="3" customWidth="1"/>
    <col min="6" max="6" width="10" customWidth="1"/>
    <col min="7" max="7" width="2.7109375" customWidth="1"/>
    <col min="8" max="8" width="6.140625" hidden="1" customWidth="1"/>
    <col min="9" max="64" width="2.5703125" customWidth="1"/>
    <col min="69" max="70" width="10.28515625"/>
  </cols>
  <sheetData>
    <row r="1" spans="1:64" ht="30" customHeight="1">
      <c r="A1" s="42" t="s">
        <v>0</v>
      </c>
      <c r="B1" s="65" t="s">
        <v>1</v>
      </c>
      <c r="C1" s="110" t="s">
        <v>2</v>
      </c>
      <c r="D1" s="111"/>
      <c r="E1" s="109" t="d">
        <v>2021-03-10</v>
      </c>
      <c r="F1" s="109"/>
    </row>
    <row r="2" spans="1:64" ht="30" customHeight="1">
      <c r="A2" s="43" t="s">
        <v>3</v>
      </c>
      <c r="B2" s="66"/>
      <c r="C2" s="110" t="s">
        <v>4</v>
      </c>
      <c r="D2" s="111"/>
      <c r="E2" s="98">
        <v>5</v>
      </c>
      <c r="I2" s="106" t="d">
        <f>I3</f>
        <v>2021-04-05</v>
      </c>
      <c r="J2" s="107"/>
      <c r="K2" s="107"/>
      <c r="L2" s="107"/>
      <c r="M2" s="107"/>
      <c r="N2" s="107"/>
      <c r="O2" s="108"/>
      <c r="P2" s="106" t="d">
        <f>P3</f>
        <v>2021-04-12</v>
      </c>
      <c r="Q2" s="107"/>
      <c r="R2" s="107"/>
      <c r="S2" s="107"/>
      <c r="T2" s="107"/>
      <c r="U2" s="107"/>
      <c r="V2" s="108"/>
      <c r="W2" s="106" t="d">
        <f>W3</f>
        <v>2021-04-19</v>
      </c>
      <c r="X2" s="107"/>
      <c r="Y2" s="107"/>
      <c r="Z2" s="107"/>
      <c r="AA2" s="107"/>
      <c r="AB2" s="107"/>
      <c r="AC2" s="108"/>
      <c r="AD2" s="106" t="d">
        <f>AD3</f>
        <v>2021-04-26</v>
      </c>
      <c r="AE2" s="107"/>
      <c r="AF2" s="107"/>
      <c r="AG2" s="107"/>
      <c r="AH2" s="107"/>
      <c r="AI2" s="107"/>
      <c r="AJ2" s="108"/>
      <c r="AK2" s="106" t="d">
        <f>AK3</f>
        <v>2021-05-03</v>
      </c>
      <c r="AL2" s="107"/>
      <c r="AM2" s="107"/>
      <c r="AN2" s="107"/>
      <c r="AO2" s="107"/>
      <c r="AP2" s="107"/>
      <c r="AQ2" s="108"/>
      <c r="AR2" s="106" t="d">
        <f>AR3</f>
        <v>2021-05-10</v>
      </c>
      <c r="AS2" s="107"/>
      <c r="AT2" s="107"/>
      <c r="AU2" s="107"/>
      <c r="AV2" s="107"/>
      <c r="AW2" s="107"/>
      <c r="AX2" s="108"/>
      <c r="AY2" s="106" t="d">
        <f>AY3</f>
        <v>2021-05-17</v>
      </c>
      <c r="AZ2" s="107"/>
      <c r="BA2" s="107"/>
      <c r="BB2" s="107"/>
      <c r="BC2" s="107"/>
      <c r="BD2" s="107"/>
      <c r="BE2" s="108"/>
      <c r="BF2" s="106" t="d">
        <f>BF3</f>
        <v>2021-05-24</v>
      </c>
      <c r="BG2" s="107"/>
      <c r="BH2" s="107"/>
      <c r="BI2" s="107"/>
      <c r="BJ2" s="107"/>
      <c r="BK2" s="107"/>
      <c r="BL2" s="108"/>
    </row>
    <row r="3" spans="1:64" ht="15" customHeight="1">
      <c r="A3" s="43" t="s">
        <v>5</v>
      </c>
      <c r="B3" s="112"/>
      <c r="C3" s="112"/>
      <c r="D3" s="112"/>
      <c r="E3" s="112"/>
      <c r="F3" s="112"/>
      <c r="G3" s="112"/>
      <c r="I3" s="59" t="d">
        <f>Project_Start-WEEKDAY(Project_Start,1)+2+7*(Display_Week-1)</f>
        <v>2021-04-05</v>
      </c>
      <c r="J3" s="60" t="d">
        <f>I3+1</f>
        <v>2021-04-06</v>
      </c>
      <c r="K3" s="60" t="d">
        <f t="shared" ref="K3:AX3" si="0">J3+1</f>
        <v>2021-04-07</v>
      </c>
      <c r="L3" s="60" t="d">
        <f t="shared" si="0"/>
        <v>2021-04-08</v>
      </c>
      <c r="M3" s="60" t="d">
        <f t="shared" si="0"/>
        <v>2021-04-09</v>
      </c>
      <c r="N3" s="60" t="d">
        <f t="shared" si="0"/>
        <v>2021-04-10</v>
      </c>
      <c r="O3" s="61" t="d">
        <f t="shared" si="0"/>
        <v>2021-04-11</v>
      </c>
      <c r="P3" s="59" t="d">
        <f>O3+1</f>
        <v>2021-04-12</v>
      </c>
      <c r="Q3" s="60" t="d">
        <f>P3+1</f>
        <v>2021-04-13</v>
      </c>
      <c r="R3" s="60" t="d">
        <f t="shared" si="0"/>
        <v>2021-04-14</v>
      </c>
      <c r="S3" s="60" t="d">
        <f t="shared" si="0"/>
        <v>2021-04-15</v>
      </c>
      <c r="T3" s="60" t="d">
        <f t="shared" si="0"/>
        <v>2021-04-16</v>
      </c>
      <c r="U3" s="60" t="d">
        <f t="shared" si="0"/>
        <v>2021-04-17</v>
      </c>
      <c r="V3" s="61" t="d">
        <f t="shared" si="0"/>
        <v>2021-04-18</v>
      </c>
      <c r="W3" s="59" t="d">
        <f>V3+1</f>
        <v>2021-04-19</v>
      </c>
      <c r="X3" s="60" t="d">
        <f>W3+1</f>
        <v>2021-04-20</v>
      </c>
      <c r="Y3" s="60" t="d">
        <f t="shared" si="0"/>
        <v>2021-04-21</v>
      </c>
      <c r="Z3" s="60" t="d">
        <f t="shared" si="0"/>
        <v>2021-04-22</v>
      </c>
      <c r="AA3" s="60" t="d">
        <f t="shared" si="0"/>
        <v>2021-04-23</v>
      </c>
      <c r="AB3" s="60" t="d">
        <f t="shared" si="0"/>
        <v>2021-04-24</v>
      </c>
      <c r="AC3" s="61" t="d">
        <f t="shared" si="0"/>
        <v>2021-04-25</v>
      </c>
      <c r="AD3" s="59" t="d">
        <f>AC3+1</f>
        <v>2021-04-26</v>
      </c>
      <c r="AE3" s="60" t="d">
        <f>AD3+1</f>
        <v>2021-04-27</v>
      </c>
      <c r="AF3" s="60" t="d">
        <f t="shared" si="0"/>
        <v>2021-04-28</v>
      </c>
      <c r="AG3" s="60" t="d">
        <f t="shared" si="0"/>
        <v>2021-04-29</v>
      </c>
      <c r="AH3" s="60" t="d">
        <f t="shared" si="0"/>
        <v>2021-04-30</v>
      </c>
      <c r="AI3" s="60" t="d">
        <f t="shared" si="0"/>
        <v>2021-05-01</v>
      </c>
      <c r="AJ3" s="61" t="d">
        <f t="shared" si="0"/>
        <v>2021-05-02</v>
      </c>
      <c r="AK3" s="59" t="d">
        <f>AJ3+1</f>
        <v>2021-05-03</v>
      </c>
      <c r="AL3" s="60" t="d">
        <f>AK3+1</f>
        <v>2021-05-04</v>
      </c>
      <c r="AM3" s="60" t="d">
        <f t="shared" si="0"/>
        <v>2021-05-05</v>
      </c>
      <c r="AN3" s="60" t="d">
        <f t="shared" si="0"/>
        <v>2021-05-06</v>
      </c>
      <c r="AO3" s="60" t="d">
        <f t="shared" si="0"/>
        <v>2021-05-07</v>
      </c>
      <c r="AP3" s="60" t="d">
        <f t="shared" si="0"/>
        <v>2021-05-08</v>
      </c>
      <c r="AQ3" s="61" t="d">
        <f t="shared" si="0"/>
        <v>2021-05-09</v>
      </c>
      <c r="AR3" s="59" t="d">
        <f>AQ3+1</f>
        <v>2021-05-10</v>
      </c>
      <c r="AS3" s="60" t="d">
        <f>AR3+1</f>
        <v>2021-05-11</v>
      </c>
      <c r="AT3" s="60" t="d">
        <f t="shared" si="0"/>
        <v>2021-05-12</v>
      </c>
      <c r="AU3" s="60" t="d">
        <f t="shared" si="0"/>
        <v>2021-05-13</v>
      </c>
      <c r="AV3" s="60" t="d">
        <f t="shared" si="0"/>
        <v>2021-05-14</v>
      </c>
      <c r="AW3" s="60" t="d">
        <f t="shared" si="0"/>
        <v>2021-05-15</v>
      </c>
      <c r="AX3" s="61" t="d">
        <f t="shared" si="0"/>
        <v>2021-05-16</v>
      </c>
      <c r="AY3" s="59" t="d">
        <f>AX3+1</f>
        <v>2021-05-17</v>
      </c>
      <c r="AZ3" s="60" t="d">
        <f>AY3+1</f>
        <v>2021-05-18</v>
      </c>
      <c r="BA3" s="60" t="d">
        <f t="shared" ref="BA3:BE3" si="1">AZ3+1</f>
        <v>2021-05-19</v>
      </c>
      <c r="BB3" s="60" t="d">
        <f t="shared" si="1"/>
        <v>2021-05-20</v>
      </c>
      <c r="BC3" s="60" t="d">
        <f t="shared" si="1"/>
        <v>2021-05-21</v>
      </c>
      <c r="BD3" s="60" t="d">
        <f t="shared" si="1"/>
        <v>2021-05-22</v>
      </c>
      <c r="BE3" s="61" t="d">
        <f t="shared" si="1"/>
        <v>2021-05-23</v>
      </c>
      <c r="BF3" s="59" t="d">
        <f>BE3+1</f>
        <v>2021-05-24</v>
      </c>
      <c r="BG3" s="60" t="d">
        <f>BF3+1</f>
        <v>2021-05-25</v>
      </c>
      <c r="BH3" s="60" t="d">
        <f t="shared" ref="BH3:BL3" si="2">BG3+1</f>
        <v>2021-05-26</v>
      </c>
      <c r="BI3" s="60" t="d">
        <f t="shared" si="2"/>
        <v>2021-05-27</v>
      </c>
      <c r="BJ3" s="60" t="d">
        <f t="shared" si="2"/>
        <v>2021-05-28</v>
      </c>
      <c r="BK3" s="60" t="d">
        <f t="shared" si="2"/>
        <v>2021-05-29</v>
      </c>
      <c r="BL3" s="61" t="d">
        <f t="shared" si="2"/>
        <v>2021-05-30</v>
      </c>
    </row>
    <row r="4" spans="1:64" ht="30" customHeight="1">
      <c r="A4" s="43" t="s">
        <v>6</v>
      </c>
      <c r="B4" s="62" t="s">
        <v>7</v>
      </c>
      <c r="C4" s="63" t="s">
        <v>8</v>
      </c>
      <c r="D4" s="63" t="s">
        <v>9</v>
      </c>
      <c r="E4" s="63" t="s">
        <v>10</v>
      </c>
      <c r="F4" s="63" t="s">
        <v>11</v>
      </c>
      <c r="G4" s="63"/>
      <c r="H4" s="63" t="s">
        <v>12</v>
      </c>
      <c r="I4" s="64" t="str">
        <f t="shared" ref="I4" si="3">LEFT(TEXT(I3,"ddd"),1)</f>
        <v>M</v>
      </c>
      <c r="J4" s="64" t="str">
        <f t="shared" ref="J4:AR4" si="4">LEFT(TEXT(J3,"ddd"),1)</f>
        <v>T</v>
      </c>
      <c r="K4" s="64" t="str">
        <f t="shared" si="4"/>
        <v>W</v>
      </c>
      <c r="L4" s="64" t="str">
        <f t="shared" si="4"/>
        <v>T</v>
      </c>
      <c r="M4" s="64" t="str">
        <f t="shared" si="4"/>
        <v>F</v>
      </c>
      <c r="N4" s="64" t="str">
        <f t="shared" si="4"/>
        <v>S</v>
      </c>
      <c r="O4" s="64" t="str">
        <f t="shared" si="4"/>
        <v>S</v>
      </c>
      <c r="P4" s="64" t="str">
        <f t="shared" si="4"/>
        <v>M</v>
      </c>
      <c r="Q4" s="64" t="str">
        <f t="shared" si="4"/>
        <v>T</v>
      </c>
      <c r="R4" s="64" t="str">
        <f t="shared" si="4"/>
        <v>W</v>
      </c>
      <c r="S4" s="64" t="str">
        <f t="shared" si="4"/>
        <v>T</v>
      </c>
      <c r="T4" s="64" t="str">
        <f t="shared" si="4"/>
        <v>F</v>
      </c>
      <c r="U4" s="64" t="str">
        <f t="shared" si="4"/>
        <v>S</v>
      </c>
      <c r="V4" s="64" t="str">
        <f t="shared" si="4"/>
        <v>S</v>
      </c>
      <c r="W4" s="64" t="str">
        <f t="shared" si="4"/>
        <v>M</v>
      </c>
      <c r="X4" s="64" t="str">
        <f t="shared" si="4"/>
        <v>T</v>
      </c>
      <c r="Y4" s="64" t="str">
        <f t="shared" si="4"/>
        <v>W</v>
      </c>
      <c r="Z4" s="64" t="str">
        <f t="shared" si="4"/>
        <v>T</v>
      </c>
      <c r="AA4" s="64" t="str">
        <f t="shared" si="4"/>
        <v>F</v>
      </c>
      <c r="AB4" s="64" t="str">
        <f t="shared" si="4"/>
        <v>S</v>
      </c>
      <c r="AC4" s="64" t="str">
        <f t="shared" si="4"/>
        <v>S</v>
      </c>
      <c r="AD4" s="64" t="str">
        <f t="shared" si="4"/>
        <v>M</v>
      </c>
      <c r="AE4" s="64" t="str">
        <f t="shared" si="4"/>
        <v>T</v>
      </c>
      <c r="AF4" s="64" t="str">
        <f t="shared" si="4"/>
        <v>W</v>
      </c>
      <c r="AG4" s="64" t="str">
        <f t="shared" si="4"/>
        <v>T</v>
      </c>
      <c r="AH4" s="64" t="str">
        <f t="shared" si="4"/>
        <v>F</v>
      </c>
      <c r="AI4" s="64" t="str">
        <f t="shared" si="4"/>
        <v>S</v>
      </c>
      <c r="AJ4" s="64" t="str">
        <f t="shared" si="4"/>
        <v>S</v>
      </c>
      <c r="AK4" s="64" t="str">
        <f t="shared" si="4"/>
        <v>M</v>
      </c>
      <c r="AL4" s="64" t="str">
        <f t="shared" si="4"/>
        <v>T</v>
      </c>
      <c r="AM4" s="64" t="str">
        <f t="shared" si="4"/>
        <v>W</v>
      </c>
      <c r="AN4" s="64" t="str">
        <f t="shared" si="4"/>
        <v>T</v>
      </c>
      <c r="AO4" s="64" t="str">
        <f t="shared" si="4"/>
        <v>F</v>
      </c>
      <c r="AP4" s="64" t="str">
        <f t="shared" si="4"/>
        <v>S</v>
      </c>
      <c r="AQ4" s="64" t="str">
        <f t="shared" si="4"/>
        <v>S</v>
      </c>
      <c r="AR4" s="64" t="str">
        <f t="shared" si="4"/>
        <v>M</v>
      </c>
      <c r="AS4" s="64" t="str">
        <f t="shared" ref="AS4:BL4" si="5">LEFT(TEXT(AS3,"ddd"),1)</f>
        <v>T</v>
      </c>
      <c r="AT4" s="64" t="str">
        <f t="shared" si="5"/>
        <v>W</v>
      </c>
      <c r="AU4" s="64" t="str">
        <f t="shared" si="5"/>
        <v>T</v>
      </c>
      <c r="AV4" s="64" t="str">
        <f t="shared" si="5"/>
        <v>F</v>
      </c>
      <c r="AW4" s="64" t="str">
        <f t="shared" si="5"/>
        <v>S</v>
      </c>
      <c r="AX4" s="64" t="str">
        <f t="shared" si="5"/>
        <v>S</v>
      </c>
      <c r="AY4" s="64" t="str">
        <f t="shared" si="5"/>
        <v>M</v>
      </c>
      <c r="AZ4" s="64" t="str">
        <f t="shared" si="5"/>
        <v>T</v>
      </c>
      <c r="BA4" s="64" t="str">
        <f t="shared" si="5"/>
        <v>W</v>
      </c>
      <c r="BB4" s="64" t="str">
        <f t="shared" si="5"/>
        <v>T</v>
      </c>
      <c r="BC4" s="64" t="str">
        <f t="shared" si="5"/>
        <v>F</v>
      </c>
      <c r="BD4" s="64" t="str">
        <f t="shared" si="5"/>
        <v>S</v>
      </c>
      <c r="BE4" s="64" t="str">
        <f t="shared" si="5"/>
        <v>S</v>
      </c>
      <c r="BF4" s="64" t="str">
        <f t="shared" si="5"/>
        <v>M</v>
      </c>
      <c r="BG4" s="64" t="str">
        <f t="shared" si="5"/>
        <v>T</v>
      </c>
      <c r="BH4" s="64" t="str">
        <f t="shared" si="5"/>
        <v>W</v>
      </c>
      <c r="BI4" s="64" t="str">
        <f t="shared" si="5"/>
        <v>T</v>
      </c>
      <c r="BJ4" s="64" t="str">
        <f t="shared" si="5"/>
        <v>F</v>
      </c>
      <c r="BK4" s="64" t="str">
        <f t="shared" si="5"/>
        <v>S</v>
      </c>
      <c r="BL4" s="64" t="str">
        <f t="shared" si="5"/>
        <v>S</v>
      </c>
    </row>
    <row r="5" spans="1:64" ht="30" hidden="1" customHeight="1" thickBot="1">
      <c r="A5" s="42" t="s">
        <v>13</v>
      </c>
      <c r="C5" s="45"/>
      <c r="E5"/>
      <c r="H5" t="str">
        <f ca="1">IF(OR(ISBLANK(task_start),ISBLANK(task_end)),"",task_end-task_start+1)</f>
        <v/>
      </c>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row>
    <row r="6" spans="1:64" ht="30" customHeight="1">
      <c r="B6" s="94" t="s">
        <v>14</v>
      </c>
      <c r="C6" s="95" t="s">
        <v>15</v>
      </c>
      <c r="D6" s="96">
        <v>1</v>
      </c>
      <c r="E6" s="97" t="d">
        <f>DATE(2021, 3, 10)</f>
        <v>2021-03-10</v>
      </c>
      <c r="F6" s="97" t="d">
        <f>DATE(2021, 3, 13)</f>
        <v>2021-03-13</v>
      </c>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row>
    <row r="7" spans="1:64" ht="30" customHeight="1">
      <c r="B7" s="94" t="s">
        <v>16</v>
      </c>
      <c r="C7" s="95" t="s">
        <v>15</v>
      </c>
      <c r="D7" s="96">
        <v>1</v>
      </c>
      <c r="E7" s="97" t="d">
        <f>DATE(2021, 3, 14)</f>
        <v>2021-03-14</v>
      </c>
      <c r="F7" s="97" t="d">
        <f>DATE(2021, 3, 20)</f>
        <v>2021-03-20</v>
      </c>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row>
    <row r="8" spans="1:64" s="2" customFormat="1" ht="30" customHeight="1">
      <c r="A8" s="43" t="s">
        <v>17</v>
      </c>
      <c r="B8" s="9" t="s">
        <v>18</v>
      </c>
      <c r="C8" s="47"/>
      <c r="D8" s="10"/>
      <c r="E8" s="11"/>
      <c r="F8" s="12"/>
      <c r="G8" s="8"/>
      <c r="H8" s="8" t="str">
        <f t="shared" ref="H8:H47" ca="1" si="6">IF(OR(ISBLANK(task_start),ISBLANK(task_end)),"",task_end-task_start+1)</f>
        <v/>
      </c>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row>
    <row r="9" spans="1:64" s="2" customFormat="1" ht="30" customHeight="1">
      <c r="A9" s="43" t="s">
        <v>19</v>
      </c>
      <c r="B9" s="57" t="s">
        <v>20</v>
      </c>
      <c r="C9" s="48" t="s">
        <v>21</v>
      </c>
      <c r="D9" s="13">
        <v>1</v>
      </c>
      <c r="E9" s="67" t="d">
        <f>DATE(2021, 3, 21)</f>
        <v>2021-03-21</v>
      </c>
      <c r="F9" s="67" t="d">
        <f>DATE(2021, 4, 2)</f>
        <v>2021-04-02</v>
      </c>
      <c r="G9" s="8"/>
      <c r="H9" s="8">
        <f t="shared" ca="1" si="6"/>
        <v>13</v>
      </c>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row>
    <row r="10" spans="1:64" s="2" customFormat="1" ht="30" customHeight="1" thickBot="1">
      <c r="A10" s="43" t="s">
        <v>22</v>
      </c>
      <c r="B10" s="93" t="s">
        <v>23</v>
      </c>
      <c r="C10" s="48" t="s">
        <v>24</v>
      </c>
      <c r="D10" s="13">
        <v>1</v>
      </c>
      <c r="E10" s="67" t="d">
        <f>DATE(2021, 4, 3)</f>
        <v>2021-04-03</v>
      </c>
      <c r="F10" s="67" t="d">
        <f>DATE(2021, 4, 10)</f>
        <v>2021-04-10</v>
      </c>
      <c r="G10" s="8"/>
      <c r="H10" s="8">
        <f t="shared" ca="1" si="6"/>
        <v>8</v>
      </c>
      <c r="I10" s="29"/>
      <c r="J10" s="29"/>
      <c r="K10" s="29"/>
      <c r="L10" s="29"/>
      <c r="M10" s="29"/>
      <c r="N10" s="29"/>
      <c r="O10" s="29"/>
      <c r="P10" s="29"/>
      <c r="Q10" s="29"/>
      <c r="R10" s="29"/>
      <c r="S10" s="29"/>
      <c r="T10" s="29"/>
      <c r="U10" s="30"/>
      <c r="V10" s="30"/>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row>
    <row r="11" spans="1:64" s="2" customFormat="1" ht="30" customHeight="1" thickBot="1">
      <c r="A11" s="42"/>
      <c r="B11" s="58" t="s">
        <v>25</v>
      </c>
      <c r="C11" s="48" t="s">
        <v>26</v>
      </c>
      <c r="D11" s="13">
        <v>1</v>
      </c>
      <c r="E11" s="67" t="d">
        <f>DATE(2021, 4, 3)</f>
        <v>2021-04-03</v>
      </c>
      <c r="F11" s="67" t="d">
        <f>DATE(2021, 4, 10)</f>
        <v>2021-04-10</v>
      </c>
      <c r="G11" s="8"/>
      <c r="H11" s="8">
        <f t="shared" ca="1" si="6"/>
        <v>8</v>
      </c>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row>
    <row r="12" spans="1:64" s="2" customFormat="1" ht="30" customHeight="1">
      <c r="A12" s="42"/>
      <c r="B12" s="58" t="s">
        <v>27</v>
      </c>
      <c r="C12" s="48" t="s">
        <v>21</v>
      </c>
      <c r="D12" s="13">
        <v>0.75</v>
      </c>
      <c r="E12" s="67" t="d">
        <f>DATE(2021,4,11)</f>
        <v>2021-04-11</v>
      </c>
      <c r="F12" s="67" t="d">
        <f>DATE(2021, 4, 17)</f>
        <v>2021-04-17</v>
      </c>
      <c r="G12" s="8"/>
      <c r="H12" s="8"/>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row>
    <row r="13" spans="1:64" s="2" customFormat="1" ht="30" customHeight="1">
      <c r="A13" s="42"/>
      <c r="B13" s="58" t="s">
        <v>28</v>
      </c>
      <c r="C13" s="48" t="s">
        <v>21</v>
      </c>
      <c r="D13" s="13">
        <v>0</v>
      </c>
      <c r="E13" s="67" t="d">
        <f>DATE(2021, 4, 18)</f>
        <v>2021-04-18</v>
      </c>
      <c r="F13" s="67" t="d">
        <f>DATE(2021, 4, 24)</f>
        <v>2021-04-24</v>
      </c>
      <c r="G13" s="8"/>
      <c r="H13" s="8"/>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row>
    <row r="14" spans="1:64" s="2" customFormat="1" ht="30" customHeight="1">
      <c r="A14" s="42"/>
      <c r="B14" s="93" t="s">
        <v>29</v>
      </c>
      <c r="C14" s="48" t="s">
        <v>21</v>
      </c>
      <c r="D14" s="13">
        <v>0</v>
      </c>
      <c r="E14" s="67" t="d">
        <f>DATE(2021, 4, 25)</f>
        <v>2021-04-25</v>
      </c>
      <c r="F14" s="67" t="d">
        <f>DATE(2021, 5, 1)</f>
        <v>2021-05-01</v>
      </c>
      <c r="G14" s="8"/>
      <c r="H14" s="8"/>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row>
    <row r="15" spans="1:64" s="2" customFormat="1" ht="39.75" customHeight="1">
      <c r="A15" s="42"/>
      <c r="B15" s="104" t="s">
        <v>30</v>
      </c>
      <c r="C15" s="48" t="s">
        <v>21</v>
      </c>
      <c r="D15" s="13">
        <v>0</v>
      </c>
      <c r="E15" s="67" t="d">
        <f>DATE(2021, 5, 2)</f>
        <v>2021-05-02</v>
      </c>
      <c r="F15" s="67" t="d">
        <f>DATE(2021, 5, 15)</f>
        <v>2021-05-15</v>
      </c>
      <c r="G15" s="8"/>
      <c r="H15" s="8"/>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row>
    <row r="16" spans="1:64" s="2" customFormat="1" ht="30" customHeight="1">
      <c r="A16" s="43" t="s">
        <v>31</v>
      </c>
      <c r="B16" s="14" t="s">
        <v>32</v>
      </c>
      <c r="C16" s="49"/>
      <c r="D16" s="15"/>
      <c r="E16" s="68"/>
      <c r="F16" s="69"/>
      <c r="G16" s="8"/>
      <c r="H16" s="8" t="str">
        <f t="shared" ca="1" si="6"/>
        <v/>
      </c>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row>
    <row r="17" spans="1:64" s="2" customFormat="1" ht="30" customHeight="1" thickBot="1">
      <c r="A17" s="43"/>
      <c r="B17" s="79" t="s">
        <v>33</v>
      </c>
      <c r="C17" s="50" t="s">
        <v>34</v>
      </c>
      <c r="D17" s="16">
        <v>1</v>
      </c>
      <c r="E17" s="70" t="d">
        <f>DATE(2021, 3, 21)</f>
        <v>2021-03-21</v>
      </c>
      <c r="F17" s="70" t="d">
        <f>DATE(2021, 4, 9)</f>
        <v>2021-04-09</v>
      </c>
      <c r="G17" s="8"/>
      <c r="H17" s="8">
        <f t="shared" ca="1" si="6"/>
        <v>20</v>
      </c>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row>
    <row r="18" spans="1:64" s="2" customFormat="1" ht="30" customHeight="1" thickBot="1">
      <c r="A18" s="42"/>
      <c r="B18" s="78" t="s">
        <v>35</v>
      </c>
      <c r="C18" s="50" t="s">
        <v>36</v>
      </c>
      <c r="D18" s="16">
        <v>0.75</v>
      </c>
      <c r="E18" s="70" t="d">
        <f>DATE(2021, 4, 8)</f>
        <v>2021-04-08</v>
      </c>
      <c r="F18" s="70" t="d">
        <f>E18+9</f>
        <v>2021-04-17</v>
      </c>
      <c r="G18" s="8"/>
      <c r="H18" s="8">
        <f t="shared" ca="1" si="6"/>
        <v>10</v>
      </c>
      <c r="I18" s="29"/>
      <c r="J18" s="29"/>
      <c r="K18" s="29"/>
      <c r="L18" s="29"/>
      <c r="M18" s="29"/>
      <c r="N18" s="29"/>
      <c r="O18" s="29"/>
      <c r="P18" s="29"/>
      <c r="Q18" s="29"/>
      <c r="R18" s="29"/>
      <c r="S18" s="29"/>
      <c r="T18" s="29"/>
      <c r="U18" s="30"/>
      <c r="V18" s="30"/>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row>
    <row r="19" spans="1:64" s="2" customFormat="1" ht="30" customHeight="1" thickBot="1">
      <c r="A19" s="42"/>
      <c r="B19" s="78" t="s">
        <v>37</v>
      </c>
      <c r="C19" s="50" t="s">
        <v>38</v>
      </c>
      <c r="D19" s="16">
        <v>0.9</v>
      </c>
      <c r="E19" s="70" t="d">
        <f>DATE(2021, 3, 29)</f>
        <v>2021-03-29</v>
      </c>
      <c r="F19" s="70" t="d">
        <f>DATE(2021, 4, 17)</f>
        <v>2021-04-17</v>
      </c>
      <c r="G19" s="8"/>
      <c r="H19" s="8">
        <f t="shared" ca="1" si="6"/>
        <v>20</v>
      </c>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row>
    <row r="20" spans="1:64" s="2" customFormat="1" ht="30" customHeight="1">
      <c r="A20" s="42"/>
      <c r="B20" s="78" t="s">
        <v>39</v>
      </c>
      <c r="C20" s="50" t="s">
        <v>36</v>
      </c>
      <c r="D20" s="16">
        <v>0</v>
      </c>
      <c r="E20" s="70" t="d">
        <f>DATE(2021, 4, 18)</f>
        <v>2021-04-18</v>
      </c>
      <c r="F20" s="70" t="d">
        <f>E20+6</f>
        <v>2021-04-24</v>
      </c>
      <c r="G20" s="8"/>
      <c r="H20" s="8">
        <f t="shared" ca="1" si="6"/>
        <v>7</v>
      </c>
      <c r="I20" s="29"/>
      <c r="J20" s="29"/>
      <c r="K20" s="29"/>
      <c r="L20" s="29"/>
      <c r="M20" s="29"/>
      <c r="N20" s="29"/>
      <c r="O20" s="29"/>
      <c r="P20" s="29"/>
      <c r="Q20" s="29"/>
      <c r="R20" s="29"/>
      <c r="S20" s="29"/>
      <c r="T20" s="29"/>
      <c r="U20" s="29"/>
      <c r="V20" s="29"/>
      <c r="W20" s="29"/>
      <c r="X20" s="29"/>
      <c r="Y20" s="30"/>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row>
    <row r="21" spans="1:64" s="2" customFormat="1" ht="30" customHeight="1">
      <c r="A21" s="42"/>
      <c r="B21" s="79" t="s">
        <v>40</v>
      </c>
      <c r="C21" s="50" t="s">
        <v>38</v>
      </c>
      <c r="D21" s="16">
        <v>0</v>
      </c>
      <c r="E21" s="70" t="d">
        <f>E20</f>
        <v>2021-04-18</v>
      </c>
      <c r="F21" s="70" t="d">
        <f>E21+6</f>
        <v>2021-04-24</v>
      </c>
      <c r="G21" s="8"/>
      <c r="H21" s="8"/>
      <c r="I21" s="29"/>
      <c r="J21" s="29"/>
      <c r="K21" s="29"/>
      <c r="L21" s="29"/>
      <c r="M21" s="29"/>
      <c r="N21" s="29"/>
      <c r="O21" s="29"/>
      <c r="P21" s="29"/>
      <c r="Q21" s="29"/>
      <c r="R21" s="29"/>
      <c r="S21" s="29"/>
      <c r="T21" s="29"/>
      <c r="U21" s="29"/>
      <c r="V21" s="29"/>
      <c r="W21" s="29"/>
      <c r="X21" s="29"/>
      <c r="Y21" s="30"/>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row>
    <row r="22" spans="1:64" s="2" customFormat="1" ht="30" customHeight="1">
      <c r="A22" s="42"/>
      <c r="B22" s="99" t="s">
        <v>41</v>
      </c>
      <c r="C22" s="80" t="s">
        <v>42</v>
      </c>
      <c r="D22" s="16">
        <v>0</v>
      </c>
      <c r="E22" s="70" t="d">
        <f>DATE(2021, 4, 24)</f>
        <v>2021-04-24</v>
      </c>
      <c r="F22" s="70" t="d">
        <f>DATE(2021, 5, 1)</f>
        <v>2021-05-01</v>
      </c>
      <c r="G22" s="8"/>
      <c r="H22" s="8"/>
      <c r="I22" s="29"/>
      <c r="J22" s="29"/>
      <c r="K22" s="29"/>
      <c r="L22" s="29"/>
      <c r="M22" s="29"/>
      <c r="N22" s="29"/>
      <c r="O22" s="29"/>
      <c r="P22" s="29"/>
      <c r="Q22" s="29"/>
      <c r="R22" s="29"/>
      <c r="S22" s="29"/>
      <c r="T22" s="29"/>
      <c r="U22" s="29"/>
      <c r="V22" s="29"/>
      <c r="W22" s="29"/>
      <c r="X22" s="29"/>
      <c r="Y22" s="30"/>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row>
    <row r="23" spans="1:64" s="2" customFormat="1" ht="30" customHeight="1">
      <c r="A23" s="42"/>
      <c r="B23" s="78" t="s">
        <v>43</v>
      </c>
      <c r="C23" s="77" t="s">
        <v>42</v>
      </c>
      <c r="D23" s="16">
        <v>0</v>
      </c>
      <c r="E23" s="70" t="d">
        <f>DATE(2021, 4, 29)</f>
        <v>2021-04-29</v>
      </c>
      <c r="F23" s="70" t="d">
        <f>DATE(2021, 5, 6)</f>
        <v>2021-05-06</v>
      </c>
      <c r="G23" s="8"/>
      <c r="H23" s="8"/>
      <c r="I23" s="29"/>
      <c r="J23" s="29"/>
      <c r="K23" s="29"/>
      <c r="L23" s="29"/>
      <c r="M23" s="29"/>
      <c r="N23" s="29"/>
      <c r="O23" s="29"/>
      <c r="P23" s="29"/>
      <c r="Q23" s="29"/>
      <c r="R23" s="29"/>
      <c r="S23" s="29"/>
      <c r="T23" s="29"/>
      <c r="U23" s="29"/>
      <c r="V23" s="29"/>
      <c r="W23" s="29"/>
      <c r="X23" s="29"/>
      <c r="Y23" s="30"/>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row>
    <row r="24" spans="1:64" s="2" customFormat="1" ht="30" customHeight="1">
      <c r="A24" s="42"/>
      <c r="B24" s="78" t="s">
        <v>44</v>
      </c>
      <c r="C24" s="77" t="s">
        <v>42</v>
      </c>
      <c r="D24" s="16">
        <v>0</v>
      </c>
      <c r="E24" s="70" t="d">
        <f>DATE(2021, 5, 5)</f>
        <v>2021-05-05</v>
      </c>
      <c r="F24" s="70" t="d">
        <f>DATE(2021, 5, 19)</f>
        <v>2021-05-19</v>
      </c>
      <c r="G24" s="8"/>
      <c r="H24" s="8"/>
      <c r="I24" s="29"/>
      <c r="J24" s="29"/>
      <c r="K24" s="29"/>
      <c r="L24" s="29"/>
      <c r="M24" s="29"/>
      <c r="N24" s="29"/>
      <c r="O24" s="29"/>
      <c r="P24" s="29"/>
      <c r="Q24" s="29"/>
      <c r="R24" s="29"/>
      <c r="S24" s="29"/>
      <c r="T24" s="29"/>
      <c r="U24" s="29"/>
      <c r="V24" s="29"/>
      <c r="W24" s="29"/>
      <c r="X24" s="29"/>
      <c r="Y24" s="30"/>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row>
    <row r="25" spans="1:64" s="2" customFormat="1" ht="30" customHeight="1">
      <c r="A25" s="42"/>
      <c r="B25" s="79" t="s">
        <v>45</v>
      </c>
      <c r="C25" s="77" t="s">
        <v>42</v>
      </c>
      <c r="D25" s="16">
        <v>0</v>
      </c>
      <c r="E25" s="70" t="d">
        <f>DATE(2021, 5, 20)</f>
        <v>2021-05-20</v>
      </c>
      <c r="F25" s="70" t="d">
        <f>DATE(2021, 6, 4)</f>
        <v>2021-06-04</v>
      </c>
      <c r="G25" s="8"/>
      <c r="H25" s="8"/>
      <c r="I25" s="29"/>
      <c r="J25" s="29"/>
      <c r="K25" s="29"/>
      <c r="L25" s="29"/>
      <c r="M25" s="29"/>
      <c r="N25" s="29"/>
      <c r="O25" s="29"/>
      <c r="P25" s="29"/>
      <c r="Q25" s="29"/>
      <c r="R25" s="29"/>
      <c r="S25" s="29"/>
      <c r="T25" s="29"/>
      <c r="U25" s="29"/>
      <c r="V25" s="29"/>
      <c r="W25" s="29"/>
      <c r="X25" s="29"/>
      <c r="Y25" s="30"/>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row>
    <row r="26" spans="1:64" s="2" customFormat="1" ht="30" customHeight="1">
      <c r="A26" s="42" t="s">
        <v>46</v>
      </c>
      <c r="B26" s="17" t="s">
        <v>47</v>
      </c>
      <c r="C26" s="51"/>
      <c r="D26" s="18"/>
      <c r="E26" s="71"/>
      <c r="F26" s="72"/>
      <c r="G26" s="8"/>
      <c r="H26" s="8" t="str">
        <f t="shared" ca="1" si="6"/>
        <v/>
      </c>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row>
    <row r="27" spans="1:64" s="2" customFormat="1" ht="30" customHeight="1" thickBot="1">
      <c r="A27" s="42"/>
      <c r="B27" s="84" t="s">
        <v>48</v>
      </c>
      <c r="C27" s="52" t="s">
        <v>49</v>
      </c>
      <c r="D27" s="19">
        <v>1</v>
      </c>
      <c r="E27" s="73" t="d">
        <f>DATE(2021,3,28)</f>
        <v>2021-03-28</v>
      </c>
      <c r="F27" s="73" t="d">
        <f>DATE(2021, 4, 7)</f>
        <v>2021-04-07</v>
      </c>
      <c r="G27" s="8"/>
      <c r="H27" s="8">
        <f t="shared" ca="1" si="6"/>
        <v>11</v>
      </c>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row>
    <row r="28" spans="1:64" s="2" customFormat="1" ht="30" customHeight="1" thickBot="1">
      <c r="A28" s="42"/>
      <c r="B28" s="81" t="s">
        <v>50</v>
      </c>
      <c r="C28" s="105" t="s">
        <v>51</v>
      </c>
      <c r="D28" s="19">
        <v>0.75</v>
      </c>
      <c r="E28" s="73" t="d">
        <f>DATE(2021, 4, 8)</f>
        <v>2021-04-08</v>
      </c>
      <c r="F28" s="73" t="d">
        <f>E28+9</f>
        <v>2021-04-17</v>
      </c>
      <c r="G28" s="8"/>
      <c r="H28" s="8">
        <f t="shared" ca="1" si="6"/>
        <v>10</v>
      </c>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row>
    <row r="29" spans="1:64" s="2" customFormat="1" ht="30" customHeight="1" thickBot="1">
      <c r="A29" s="42"/>
      <c r="B29" s="84" t="s">
        <v>52</v>
      </c>
      <c r="C29" s="52" t="s">
        <v>49</v>
      </c>
      <c r="D29" s="19">
        <v>0.1</v>
      </c>
      <c r="E29" s="73" t="d">
        <f>E28+7</f>
        <v>2021-04-15</v>
      </c>
      <c r="F29" s="73" t="d">
        <f>DATE(2021, 4, 25)</f>
        <v>2021-04-25</v>
      </c>
      <c r="G29" s="8"/>
      <c r="H29" s="8">
        <f t="shared" ca="1" si="6"/>
        <v>11</v>
      </c>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row>
    <row r="30" spans="1:64" s="2" customFormat="1" ht="30" customHeight="1" thickBot="1">
      <c r="A30" s="42"/>
      <c r="B30" s="81" t="s">
        <v>43</v>
      </c>
      <c r="C30" s="52" t="s">
        <v>49</v>
      </c>
      <c r="D30" s="19">
        <v>0</v>
      </c>
      <c r="E30" s="73" t="d">
        <f>F29+1</f>
        <v>2021-04-26</v>
      </c>
      <c r="F30" s="73" t="d">
        <f>E30+6</f>
        <v>2021-05-02</v>
      </c>
      <c r="G30" s="8"/>
      <c r="H30" s="8">
        <f t="shared" ca="1" si="6"/>
        <v>7</v>
      </c>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row>
    <row r="31" spans="1:64" s="2" customFormat="1" ht="30" customHeight="1">
      <c r="A31" s="42"/>
      <c r="B31" s="81" t="s">
        <v>53</v>
      </c>
      <c r="C31" s="82" t="s">
        <v>54</v>
      </c>
      <c r="D31" s="19">
        <v>0</v>
      </c>
      <c r="E31" s="73" t="d">
        <f>DATE(2021, 5, 3)</f>
        <v>2021-05-03</v>
      </c>
      <c r="F31" s="73" t="d">
        <f>DATE(2021, 5, 17)</f>
        <v>2021-05-17</v>
      </c>
      <c r="G31" s="8"/>
      <c r="H31" s="8"/>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row>
    <row r="32" spans="1:64" s="2" customFormat="1" ht="30" customHeight="1">
      <c r="A32" s="42" t="s">
        <v>46</v>
      </c>
      <c r="B32" s="85" t="s">
        <v>55</v>
      </c>
      <c r="C32" s="86"/>
      <c r="D32" s="87"/>
      <c r="E32" s="88"/>
      <c r="F32" s="88"/>
      <c r="G32" s="8"/>
      <c r="H32" s="8" t="str">
        <f t="shared" ca="1" si="6"/>
        <v/>
      </c>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row>
    <row r="33" spans="1:64" s="2" customFormat="1" ht="30" customHeight="1">
      <c r="A33" s="42"/>
      <c r="B33" s="89" t="s">
        <v>56</v>
      </c>
      <c r="C33" s="101" t="s">
        <v>57</v>
      </c>
      <c r="D33" s="91">
        <v>1</v>
      </c>
      <c r="E33" s="92" t="d">
        <f>DATE(2021, 3, 15)</f>
        <v>2021-03-15</v>
      </c>
      <c r="F33" s="92" t="d">
        <f>DATE(2021, 4, 3)</f>
        <v>2021-04-03</v>
      </c>
      <c r="G33" s="8"/>
      <c r="H33" s="8"/>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row>
    <row r="34" spans="1:64" s="2" customFormat="1" ht="30" customHeight="1">
      <c r="A34" s="42"/>
      <c r="B34" s="89" t="s">
        <v>58</v>
      </c>
      <c r="C34" s="90" t="s">
        <v>26</v>
      </c>
      <c r="D34" s="91">
        <v>1</v>
      </c>
      <c r="E34" s="92" t="d">
        <f>DATE(2021, 3, 28)</f>
        <v>2021-03-28</v>
      </c>
      <c r="F34" s="92" t="d">
        <f>DATE(2021, 4, 3)</f>
        <v>2021-04-03</v>
      </c>
      <c r="G34" s="8"/>
      <c r="H34" s="8"/>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row>
    <row r="35" spans="1:64" s="2" customFormat="1" ht="30" customHeight="1">
      <c r="A35" s="42"/>
      <c r="B35" s="102" t="s">
        <v>59</v>
      </c>
      <c r="C35" s="100" t="s">
        <v>57</v>
      </c>
      <c r="D35" s="91">
        <v>0.6</v>
      </c>
      <c r="E35" s="92" t="d">
        <f>DATE(2021, 4, 4)</f>
        <v>2021-04-04</v>
      </c>
      <c r="F35" s="92" t="d">
        <f>DATE(2021,4,23)</f>
        <v>2021-04-23</v>
      </c>
      <c r="G35" s="8"/>
      <c r="H35" s="8"/>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row>
    <row r="36" spans="1:64" s="2" customFormat="1" ht="30" customHeight="1">
      <c r="A36" s="42"/>
      <c r="B36" s="102" t="s">
        <v>60</v>
      </c>
      <c r="C36" s="100" t="s">
        <v>61</v>
      </c>
      <c r="D36" s="91">
        <v>0</v>
      </c>
      <c r="E36" s="92" t="d">
        <f>DATE(2021, 4, 24)</f>
        <v>2021-04-24</v>
      </c>
      <c r="F36" s="92" t="d">
        <f>DATE(2021, 5, 7)</f>
        <v>2021-05-07</v>
      </c>
      <c r="G36" s="8"/>
      <c r="H36" s="8"/>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row>
    <row r="37" spans="1:64" s="2" customFormat="1" ht="30" customHeight="1">
      <c r="A37" s="42"/>
      <c r="B37" s="20" t="s">
        <v>62</v>
      </c>
      <c r="C37" s="53"/>
      <c r="D37" s="21"/>
      <c r="E37" s="74"/>
      <c r="F37" s="75"/>
      <c r="G37" s="8"/>
      <c r="H37" s="8"/>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row>
    <row r="38" spans="1:64" s="2" customFormat="1" ht="30" customHeight="1">
      <c r="A38" s="42"/>
      <c r="B38" s="83" t="s">
        <v>63</v>
      </c>
      <c r="C38" s="54" t="s">
        <v>15</v>
      </c>
      <c r="D38" s="22">
        <v>0.9</v>
      </c>
      <c r="E38" s="76" t="d">
        <f>DATE(2021, 3, 20)</f>
        <v>2021-03-20</v>
      </c>
      <c r="F38" s="76" t="d">
        <f>DATE(2021, 4, 16)</f>
        <v>2021-04-16</v>
      </c>
      <c r="G38" s="8"/>
      <c r="H38" s="8"/>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row>
    <row r="39" spans="1:64" s="2" customFormat="1" ht="30" customHeight="1">
      <c r="A39" s="42"/>
      <c r="B39" s="83" t="s">
        <v>64</v>
      </c>
      <c r="C39" s="54" t="s">
        <v>15</v>
      </c>
      <c r="D39" s="22">
        <v>0</v>
      </c>
      <c r="E39" s="76" t="d">
        <f>DATE(2021, 4, 16)</f>
        <v>2021-04-16</v>
      </c>
      <c r="F39" s="76" t="d">
        <f>DATE(2021, 4, 30)</f>
        <v>2021-04-30</v>
      </c>
      <c r="G39" s="8"/>
      <c r="H39" s="8">
        <f t="shared" ca="1" si="6"/>
        <v>15</v>
      </c>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row>
    <row r="40" spans="1:64" s="2" customFormat="1" ht="30" customHeight="1">
      <c r="A40" s="42"/>
      <c r="B40" s="103" t="s">
        <v>65</v>
      </c>
      <c r="C40" s="54" t="s">
        <v>15</v>
      </c>
      <c r="D40" s="22">
        <v>0</v>
      </c>
      <c r="E40" s="76" t="d">
        <f>DATE(2021, 5,1)</f>
        <v>2021-05-01</v>
      </c>
      <c r="F40" s="76" t="d">
        <f>DATE(2021,5, 9)</f>
        <v>2021-05-09</v>
      </c>
      <c r="G40" s="8"/>
      <c r="H40" s="8"/>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row>
    <row r="41" spans="1:64" s="2" customFormat="1" ht="30" customHeight="1">
      <c r="A41" s="42"/>
      <c r="B41" s="83" t="s">
        <v>66</v>
      </c>
      <c r="C41" s="54" t="s">
        <v>15</v>
      </c>
      <c r="D41" s="22">
        <v>0</v>
      </c>
      <c r="E41" s="76" t="d">
        <f>DATE(2021, 5, 1)</f>
        <v>2021-05-01</v>
      </c>
      <c r="F41" s="76" t="d">
        <f>DATE(2021, 5,12)</f>
        <v>2021-05-12</v>
      </c>
      <c r="G41" s="8"/>
      <c r="H41" s="8"/>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row>
    <row r="42" spans="1:64" s="2" customFormat="1" ht="30" customHeight="1">
      <c r="A42" s="42"/>
      <c r="B42" s="83" t="s">
        <v>67</v>
      </c>
      <c r="C42" s="54" t="s">
        <v>15</v>
      </c>
      <c r="D42" s="22">
        <v>0</v>
      </c>
      <c r="E42" s="76" t="d">
        <f>DATE(2021, 5, 10)</f>
        <v>2021-05-10</v>
      </c>
      <c r="F42" s="76" t="d">
        <f>DATE(2021, 5, 19)</f>
        <v>2021-05-19</v>
      </c>
      <c r="G42" s="8"/>
      <c r="H42" s="8"/>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row>
    <row r="43" spans="1:64" s="2" customFormat="1" ht="30" customHeight="1">
      <c r="A43" s="42"/>
      <c r="B43" s="83" t="s">
        <v>68</v>
      </c>
      <c r="C43" s="54" t="s">
        <v>15</v>
      </c>
      <c r="D43" s="22">
        <v>0</v>
      </c>
      <c r="E43" s="76" t="d">
        <f>DATE(2021, 5, 19)</f>
        <v>2021-05-19</v>
      </c>
      <c r="F43" s="76" t="d">
        <f>DATE(2021, 6, 1)</f>
        <v>2021-06-01</v>
      </c>
      <c r="G43" s="8"/>
      <c r="H43" s="8"/>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row>
    <row r="44" spans="1:64" s="2" customFormat="1" ht="30" customHeight="1">
      <c r="A44" s="42"/>
      <c r="B44" s="83" t="s">
        <v>69</v>
      </c>
      <c r="C44" s="54" t="s">
        <v>15</v>
      </c>
      <c r="D44" s="22">
        <v>0</v>
      </c>
      <c r="E44" s="76" t="d">
        <f>DATE(2021, 6, 2)</f>
        <v>2021-06-02</v>
      </c>
      <c r="F44" s="76" t="d">
        <f>DATE(2021, 6, 6)</f>
        <v>2021-06-06</v>
      </c>
      <c r="G44" s="8"/>
      <c r="H44" s="8"/>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row>
    <row r="45" spans="1:64" s="2" customFormat="1" ht="30" customHeight="1">
      <c r="A45" s="42"/>
      <c r="B45" s="83" t="s">
        <v>70</v>
      </c>
      <c r="C45" s="54" t="s">
        <v>15</v>
      </c>
      <c r="D45" s="22">
        <v>0</v>
      </c>
      <c r="E45" s="76" t="d">
        <f>DATE(2021, 6, 6)</f>
        <v>2021-06-06</v>
      </c>
      <c r="F45" s="76" t="d">
        <f>DATE(2021, 6, 16)</f>
        <v>2021-06-16</v>
      </c>
      <c r="G45" s="8"/>
      <c r="H45" s="8">
        <f t="shared" ca="1" si="6"/>
        <v>11</v>
      </c>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row>
    <row r="46" spans="1:64" s="2" customFormat="1" ht="30" customHeight="1">
      <c r="A46" s="42" t="s">
        <v>71</v>
      </c>
      <c r="B46" s="56"/>
      <c r="C46" s="55"/>
      <c r="D46" s="7"/>
      <c r="E46" s="46"/>
      <c r="F46" s="46"/>
      <c r="G46" s="8"/>
      <c r="H46" s="8" t="str">
        <f t="shared" ca="1" si="6"/>
        <v/>
      </c>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row>
    <row r="47" spans="1:64" s="2" customFormat="1" ht="30" customHeight="1" thickBot="1">
      <c r="A47" s="43" t="s">
        <v>72</v>
      </c>
      <c r="B47" s="23" t="s">
        <v>73</v>
      </c>
      <c r="C47" s="24"/>
      <c r="D47" s="25"/>
      <c r="E47" s="26"/>
      <c r="F47" s="27"/>
      <c r="G47" s="28"/>
      <c r="H47" s="28" t="str">
        <f t="shared" ca="1" si="6"/>
        <v/>
      </c>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row>
    <row r="48" spans="1:64" ht="30" customHeight="1">
      <c r="G48" s="4"/>
    </row>
    <row r="49" spans="3:6" ht="30" customHeight="1">
      <c r="C49" s="5"/>
      <c r="F49" s="44"/>
    </row>
    <row r="50" spans="3:6" ht="30" customHeight="1">
      <c r="C50" s="6"/>
    </row>
  </sheetData>
  <mergeCells count="12">
    <mergeCell ref="C1:D1"/>
    <mergeCell ref="C2:D2"/>
    <mergeCell ref="B3:G3"/>
    <mergeCell ref="AK2:AQ2"/>
    <mergeCell ref="AR2:AX2"/>
    <mergeCell ref="AY2:BE2"/>
    <mergeCell ref="BF2:BL2"/>
    <mergeCell ref="E1:F1"/>
    <mergeCell ref="I2:O2"/>
    <mergeCell ref="P2:V2"/>
    <mergeCell ref="W2:AC2"/>
    <mergeCell ref="AD2:AJ2"/>
  </mergeCells>
  <conditionalFormatting sqref="D5:D23 D25:D31 D39:D43 D37 D45:D47">
    <cfRule type="dataBar" priority="24">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3:BL47">
    <cfRule type="expression" dxfId="2" priority="43">
      <formula>AND(TODAY()&gt;=I$3,TODAY()&lt;J$3)</formula>
    </cfRule>
  </conditionalFormatting>
  <conditionalFormatting sqref="I5:BL47">
    <cfRule type="expression" dxfId="1" priority="37">
      <formula>AND(task_start&lt;=I$3,ROUNDDOWN((task_end-task_start+1)*task_progress,0)+task_start-1&gt;=I$3)</formula>
    </cfRule>
    <cfRule type="expression" dxfId="0" priority="38" stopIfTrue="1">
      <formula>AND(task_end&gt;=I$3,task_start&lt;J$3)</formula>
    </cfRule>
  </conditionalFormatting>
  <conditionalFormatting sqref="D24">
    <cfRule type="dataBar" priority="10">
      <dataBar>
        <cfvo type="num" val="0"/>
        <cfvo type="num" val="1"/>
        <color theme="0" tint="-0.249977111117893"/>
      </dataBar>
      <extLst>
        <ext xmlns:x14="http://schemas.microsoft.com/office/spreadsheetml/2009/9/main" uri="{B025F937-C7B1-47D3-B67F-A62EFF666E3E}">
          <x14:id>{3DDE5457-78AE-43C9-9381-84A2A6CA3758}</x14:id>
        </ext>
      </extLst>
    </cfRule>
  </conditionalFormatting>
  <conditionalFormatting sqref="D38">
    <cfRule type="dataBar" priority="9">
      <dataBar>
        <cfvo type="num" val="0"/>
        <cfvo type="num" val="1"/>
        <color theme="0" tint="-0.249977111117893"/>
      </dataBar>
      <extLst>
        <ext xmlns:x14="http://schemas.microsoft.com/office/spreadsheetml/2009/9/main" uri="{B025F937-C7B1-47D3-B67F-A62EFF666E3E}">
          <x14:id>{DCC7F872-F4A3-4D2D-8966-B0405D9269CF}</x14:id>
        </ext>
      </extLst>
    </cfRule>
  </conditionalFormatting>
  <conditionalFormatting sqref="D32">
    <cfRule type="dataBar" priority="8">
      <dataBar>
        <cfvo type="num" val="0"/>
        <cfvo type="num" val="1"/>
        <color theme="0" tint="-0.249977111117893"/>
      </dataBar>
      <extLst>
        <ext xmlns:x14="http://schemas.microsoft.com/office/spreadsheetml/2009/9/main" uri="{B025F937-C7B1-47D3-B67F-A62EFF666E3E}">
          <x14:id>{AD39C701-FA6B-4A49-BBD0-591DF2C9314E}</x14:id>
        </ext>
      </extLst>
    </cfRule>
  </conditionalFormatting>
  <conditionalFormatting sqref="D36">
    <cfRule type="dataBar" priority="6">
      <dataBar>
        <cfvo type="num" val="0"/>
        <cfvo type="num" val="1"/>
        <color theme="0" tint="-0.249977111117893"/>
      </dataBar>
      <extLst>
        <ext xmlns:x14="http://schemas.microsoft.com/office/spreadsheetml/2009/9/main" uri="{B025F937-C7B1-47D3-B67F-A62EFF666E3E}">
          <x14:id>{86CA8E6A-418C-4F14-874C-CE03B799110C}</x14:id>
        </ext>
      </extLst>
    </cfRule>
  </conditionalFormatting>
  <conditionalFormatting sqref="D34:D35">
    <cfRule type="dataBar" priority="3">
      <dataBar>
        <cfvo type="num" val="0"/>
        <cfvo type="num" val="1"/>
        <color theme="0" tint="-0.249977111117893"/>
      </dataBar>
      <extLst>
        <ext xmlns:x14="http://schemas.microsoft.com/office/spreadsheetml/2009/9/main" uri="{B025F937-C7B1-47D3-B67F-A62EFF666E3E}">
          <x14:id>{BBC1FA80-D1B0-4081-9D1F-548FDA6F4735}</x14:id>
        </ext>
      </extLst>
    </cfRule>
  </conditionalFormatting>
  <conditionalFormatting sqref="D33">
    <cfRule type="dataBar" priority="2">
      <dataBar>
        <cfvo type="num" val="0"/>
        <cfvo type="num" val="1"/>
        <color theme="0" tint="-0.249977111117893"/>
      </dataBar>
      <extLst>
        <ext xmlns:x14="http://schemas.microsoft.com/office/spreadsheetml/2009/9/main" uri="{B025F937-C7B1-47D3-B67F-A62EFF666E3E}">
          <x14:id>{63C5AFE3-8165-4468-8BDF-12C4BA519ED5}</x14:id>
        </ext>
      </extLst>
    </cfRule>
  </conditionalFormatting>
  <conditionalFormatting sqref="D44">
    <cfRule type="dataBar" priority="1">
      <dataBar>
        <cfvo type="num" val="0"/>
        <cfvo type="num" val="1"/>
        <color theme="0" tint="-0.249977111117893"/>
      </dataBar>
      <extLst>
        <ext xmlns:x14="http://schemas.microsoft.com/office/spreadsheetml/2009/9/main" uri="{B025F937-C7B1-47D3-B67F-A62EFF666E3E}">
          <x14:id>{0660BDF5-EB59-47D2-94B9-EB90E0B2DB80}</x14:id>
        </ext>
      </extLst>
    </cfRule>
  </conditionalFormatting>
  <dataValidations count="1">
    <dataValidation type="whole" operator="greaterThanOrEqual" allowBlank="1" showInputMessage="1" promptTitle="Display Week" prompt="Changing this number will scroll the Gantt Chart view." sqref="E2" xr:uid="{00000000-0002-0000-0000-000000000000}">
      <formula1>1</formula1>
    </dataValidation>
  </dataValidations>
  <printOptions horizontalCentered="1"/>
  <pageMargins left="0.35" right="0.35" top="0.35" bottom="0.5" header="0.3" footer="0.3"/>
  <pageSetup scale="55"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D5:D23 D25:D31 D39:D43 D37 D45:D47</xm:sqref>
        </x14:conditionalFormatting>
        <x14:conditionalFormatting xmlns:xm="http://schemas.microsoft.com/office/excel/2006/main">
          <x14:cfRule type="dataBar" id="{3DDE5457-78AE-43C9-9381-84A2A6CA3758}">
            <x14:dataBar minLength="0" maxLength="100" gradient="0">
              <x14:cfvo type="num">
                <xm:f>0</xm:f>
              </x14:cfvo>
              <x14:cfvo type="num">
                <xm:f>1</xm:f>
              </x14:cfvo>
              <x14:negativeFillColor rgb="FFFF0000"/>
              <x14:axisColor rgb="FF000000"/>
            </x14:dataBar>
          </x14:cfRule>
          <xm:sqref>D24</xm:sqref>
        </x14:conditionalFormatting>
        <x14:conditionalFormatting xmlns:xm="http://schemas.microsoft.com/office/excel/2006/main">
          <x14:cfRule type="dataBar" id="{DCC7F872-F4A3-4D2D-8966-B0405D9269CF}">
            <x14:dataBar minLength="0" maxLength="100" gradient="0">
              <x14:cfvo type="num">
                <xm:f>0</xm:f>
              </x14:cfvo>
              <x14:cfvo type="num">
                <xm:f>1</xm:f>
              </x14:cfvo>
              <x14:negativeFillColor rgb="FFFF0000"/>
              <x14:axisColor rgb="FF000000"/>
            </x14:dataBar>
          </x14:cfRule>
          <xm:sqref>D38</xm:sqref>
        </x14:conditionalFormatting>
        <x14:conditionalFormatting xmlns:xm="http://schemas.microsoft.com/office/excel/2006/main">
          <x14:cfRule type="dataBar" id="{AD39C701-FA6B-4A49-BBD0-591DF2C9314E}">
            <x14:dataBar minLength="0" maxLength="100" gradient="0">
              <x14:cfvo type="num">
                <xm:f>0</xm:f>
              </x14:cfvo>
              <x14:cfvo type="num">
                <xm:f>1</xm:f>
              </x14:cfvo>
              <x14:negativeFillColor rgb="FFFF0000"/>
              <x14:axisColor rgb="FF000000"/>
            </x14:dataBar>
          </x14:cfRule>
          <xm:sqref>D32</xm:sqref>
        </x14:conditionalFormatting>
        <x14:conditionalFormatting xmlns:xm="http://schemas.microsoft.com/office/excel/2006/main">
          <x14:cfRule type="dataBar" id="{86CA8E6A-418C-4F14-874C-CE03B799110C}">
            <x14:dataBar minLength="0" maxLength="100" gradient="0">
              <x14:cfvo type="num">
                <xm:f>0</xm:f>
              </x14:cfvo>
              <x14:cfvo type="num">
                <xm:f>1</xm:f>
              </x14:cfvo>
              <x14:negativeFillColor rgb="FFFF0000"/>
              <x14:axisColor rgb="FF000000"/>
            </x14:dataBar>
          </x14:cfRule>
          <xm:sqref>D36</xm:sqref>
        </x14:conditionalFormatting>
        <x14:conditionalFormatting xmlns:xm="http://schemas.microsoft.com/office/excel/2006/main">
          <x14:cfRule type="dataBar" id="{BBC1FA80-D1B0-4081-9D1F-548FDA6F4735}">
            <x14:dataBar minLength="0" maxLength="100" gradient="0">
              <x14:cfvo type="num">
                <xm:f>0</xm:f>
              </x14:cfvo>
              <x14:cfvo type="num">
                <xm:f>1</xm:f>
              </x14:cfvo>
              <x14:negativeFillColor rgb="FFFF0000"/>
              <x14:axisColor rgb="FF000000"/>
            </x14:dataBar>
          </x14:cfRule>
          <xm:sqref>D34:D35</xm:sqref>
        </x14:conditionalFormatting>
        <x14:conditionalFormatting xmlns:xm="http://schemas.microsoft.com/office/excel/2006/main">
          <x14:cfRule type="dataBar" id="{63C5AFE3-8165-4468-8BDF-12C4BA519ED5}">
            <x14:dataBar minLength="0" maxLength="100" gradient="0">
              <x14:cfvo type="num">
                <xm:f>0</xm:f>
              </x14:cfvo>
              <x14:cfvo type="num">
                <xm:f>1</xm:f>
              </x14:cfvo>
              <x14:negativeFillColor rgb="FFFF0000"/>
              <x14:axisColor rgb="FF000000"/>
            </x14:dataBar>
          </x14:cfRule>
          <xm:sqref>D33</xm:sqref>
        </x14:conditionalFormatting>
        <x14:conditionalFormatting xmlns:xm="http://schemas.microsoft.com/office/excel/2006/main">
          <x14:cfRule type="dataBar" id="{0660BDF5-EB59-47D2-94B9-EB90E0B2DB80}">
            <x14:dataBar minLength="0" maxLength="100" gradient="0">
              <x14:cfvo type="num">
                <xm:f>0</xm:f>
              </x14:cfvo>
              <x14:cfvo type="num">
                <xm:f>1</xm:f>
              </x14:cfvo>
              <x14:negativeFillColor rgb="FFFF0000"/>
              <x14:axisColor rgb="FF000000"/>
            </x14:dataBar>
          </x14:cfRule>
          <xm:sqref>D44</xm:sqref>
        </x14:conditionalFormatting>
      </x14:conditionalFormatting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6"/>
  <sheetViews>
    <sheetView showGridLines="0" topLeftCell="A10" zoomScaleNormal="100" workbookViewId="0"/>
  </sheetViews>
  <sheetFormatPr defaultRowHeight="12.75"/>
  <cols>
    <col min="1" max="1" width="87.140625" style="32" customWidth="1"/>
    <col min="2" max="16384" width="9.140625" style="1"/>
  </cols>
  <sheetData>
    <row r="1" spans="1:2" ht="46.5" customHeight="1"/>
    <row r="2" spans="1:2" s="34" customFormat="1" ht="15.75">
      <c r="A2" s="33" t="s">
        <v>74</v>
      </c>
      <c r="B2" s="33"/>
    </row>
    <row r="3" spans="1:2" s="38" customFormat="1" ht="27" customHeight="1">
      <c r="A3" s="39" t="s">
        <v>75</v>
      </c>
      <c r="B3" s="39"/>
    </row>
    <row r="4" spans="1:2" s="35" customFormat="1" ht="26.25">
      <c r="A4" s="36" t="s">
        <v>76</v>
      </c>
    </row>
    <row r="5" spans="1:2" ht="74.099999999999994" customHeight="1">
      <c r="A5" s="37" t="s">
        <v>77</v>
      </c>
    </row>
    <row r="6" spans="1:2" ht="26.25" customHeight="1">
      <c r="A6" s="36" t="s">
        <v>78</v>
      </c>
    </row>
    <row r="7" spans="1:2" s="32" customFormat="1" ht="204.95" customHeight="1">
      <c r="A7" s="41" t="s">
        <v>79</v>
      </c>
    </row>
    <row r="8" spans="1:2" s="35" customFormat="1" ht="26.25">
      <c r="A8" s="36" t="s">
        <v>80</v>
      </c>
    </row>
    <row r="9" spans="1:2" ht="60">
      <c r="A9" s="37" t="s">
        <v>81</v>
      </c>
    </row>
    <row r="10" spans="1:2" s="32" customFormat="1" ht="27.95" customHeight="1">
      <c r="A10" s="40" t="s">
        <v>82</v>
      </c>
    </row>
    <row r="11" spans="1:2" s="35" customFormat="1" ht="26.25">
      <c r="A11" s="36" t="s">
        <v>83</v>
      </c>
    </row>
    <row r="12" spans="1:2" ht="30">
      <c r="A12" s="37" t="s">
        <v>84</v>
      </c>
    </row>
    <row r="13" spans="1:2" s="32" customFormat="1" ht="27.95" customHeight="1">
      <c r="A13" s="40" t="s">
        <v>85</v>
      </c>
    </row>
    <row r="14" spans="1:2" s="35" customFormat="1" ht="26.25">
      <c r="A14" s="36" t="s">
        <v>86</v>
      </c>
    </row>
    <row r="15" spans="1:2" ht="75" customHeight="1">
      <c r="A15" s="37" t="s">
        <v>87</v>
      </c>
    </row>
    <row r="16" spans="1:2" ht="75">
      <c r="A16" s="37" t="s">
        <v>88</v>
      </c>
    </row>
  </sheetData>
  <hyperlinks>
    <hyperlink ref="A13" r:id="rId1" xr:uid="{00000000-0004-0000-0100-000000000000}"/>
    <hyperlink ref="A10" r:id="rId2" xr:uid="{00000000-0004-0000-0100-000001000000}"/>
    <hyperlink ref="A3" r:id="rId3" xr:uid="{00000000-0004-0000-0100-000002000000}"/>
    <hyperlink ref="A2" r:id="rId4" xr:uid="{00000000-0004-0000-0100-000003000000}"/>
  </hyperlinks>
  <pageMargins left="0.5" right="0.5" top="0.5" bottom="0.5" header="0.3" footer="0.3"/>
  <pageSetup orientation="portrait" r:id="rId5"/>
  <drawing r:id="rId6"/>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FB3DE8CD752FC47A176FEA1FC4C26FC" ma:contentTypeVersion="4" ma:contentTypeDescription="Create a new document." ma:contentTypeScope="" ma:versionID="2779ae4d2e5c77854b22c5f482c24c16">
  <xsd:schema xmlns:xsd="http://www.w3.org/2001/XMLSchema" xmlns:xs="http://www.w3.org/2001/XMLSchema" xmlns:p="http://schemas.microsoft.com/office/2006/metadata/properties" xmlns:ns3="3ce2f453-a8f0-483d-8543-221e577f3027" targetNamespace="http://schemas.microsoft.com/office/2006/metadata/properties" ma:root="true" ma:fieldsID="d0efa12df6f38754abfbabddf32573e5" ns3:_="">
    <xsd:import namespace="3ce2f453-a8f0-483d-8543-221e577f302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e2f453-a8f0-483d-8543-221e577f30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B57940-C436-4329-8504-B3A611CF0224}"/>
</file>

<file path=customXml/itemProps2.xml><?xml version="1.0" encoding="utf-8"?>
<ds:datastoreItem xmlns:ds="http://schemas.openxmlformats.org/officeDocument/2006/customXml" ds:itemID="{C9928B0A-825A-46AF-BEAD-F89B0CE3C0F4}"/>
</file>

<file path=customXml/itemProps3.xml><?xml version="1.0" encoding="utf-8"?>
<ds:datastoreItem xmlns:ds="http://schemas.openxmlformats.org/officeDocument/2006/customXml" ds:itemID="{82B1877C-41E5-4E95-8716-17BCC82E5619}"/>
</file>

<file path=docProps/app.xml><?xml version="1.0" encoding="utf-8"?>
<Properties xmlns="http://purl.oclc.org/ooxml/officeDocument/extendedProperties" xmlns:vt="http://purl.oclc.org/ooxml/officeDocument/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João Gameiro</cp:lastModifiedBy>
  <cp:revision/>
  <dcterms:created xsi:type="dcterms:W3CDTF">2019-03-19T17:17:03Z</dcterms:created>
  <dcterms:modified xsi:type="dcterms:W3CDTF">2021-04-13T17:47:43Z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0x0101003FB3DE8CD752FC47A176FEA1FC4C26FC</vt:lpwstr>
  </property>
</Properties>
</file>